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30" windowWidth="8295" windowHeight="8265" firstSheet="7" activeTab="7"/>
  </bookViews>
  <sheets>
    <sheet name="прайс бетон" sheetId="11" state="hidden" r:id="rId1"/>
    <sheet name="прайс раствор" sheetId="12" state="hidden" r:id="rId2"/>
    <sheet name="Раст с мсф" sheetId="16" state="hidden" r:id="rId3"/>
    <sheet name="прайс пескобетон" sheetId="13" state="hidden" r:id="rId4"/>
    <sheet name="услуги лаб не утв" sheetId="14" state="hidden" r:id="rId5"/>
    <sheet name="Лист1" sheetId="17" state="hidden" r:id="rId6"/>
    <sheet name="жб 27" sheetId="19" state="hidden" r:id="rId7"/>
    <sheet name="Прайс на ЖБИ" sheetId="38" r:id="rId8"/>
  </sheets>
  <definedNames>
    <definedName name="_xlnm.Print_Titles" localSheetId="7">'Прайс на ЖБИ'!$6:$6</definedName>
    <definedName name="_xlnm.Print_Area" localSheetId="0">'прайс бетон'!$A$1:$H$71</definedName>
  </definedNames>
  <calcPr calcId="125725"/>
</workbook>
</file>

<file path=xl/calcChain.xml><?xml version="1.0" encoding="utf-8"?>
<calcChain xmlns="http://schemas.openxmlformats.org/spreadsheetml/2006/main">
  <c r="E205" i="19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C65" i="11"/>
  <c r="F57"/>
  <c r="G57" s="1"/>
  <c r="C57"/>
  <c r="D57" s="1"/>
  <c r="F56"/>
  <c r="G56" s="1"/>
  <c r="C56"/>
  <c r="D56" s="1"/>
  <c r="F55"/>
  <c r="G55" s="1"/>
  <c r="C55"/>
  <c r="D55" s="1"/>
  <c r="F54"/>
  <c r="G54" s="1"/>
  <c r="C54"/>
  <c r="D54" s="1"/>
  <c r="F53"/>
  <c r="G53" s="1"/>
  <c r="C53"/>
  <c r="D53" s="1"/>
  <c r="F52"/>
  <c r="G52" s="1"/>
  <c r="C52"/>
  <c r="D52" s="1"/>
  <c r="F51"/>
  <c r="G51" s="1"/>
  <c r="C51"/>
  <c r="D51" s="1"/>
  <c r="F50"/>
  <c r="G50" s="1"/>
  <c r="C50"/>
  <c r="D50" s="1"/>
  <c r="F49"/>
  <c r="G49" s="1"/>
  <c r="C49"/>
  <c r="D49" s="1"/>
  <c r="F48"/>
  <c r="G48" s="1"/>
  <c r="C48"/>
  <c r="D48" s="1"/>
  <c r="F47"/>
  <c r="G47" s="1"/>
  <c r="C47"/>
  <c r="D47" s="1"/>
  <c r="F46"/>
  <c r="G46" s="1"/>
  <c r="C46"/>
  <c r="D46" s="1"/>
  <c r="F45"/>
  <c r="G45" s="1"/>
  <c r="C45"/>
  <c r="D45" s="1"/>
  <c r="F44"/>
  <c r="G44" s="1"/>
  <c r="C44"/>
  <c r="D44" s="1"/>
  <c r="F43"/>
  <c r="G43" s="1"/>
  <c r="C43"/>
  <c r="D43" s="1"/>
  <c r="F42"/>
  <c r="G42" s="1"/>
  <c r="C42"/>
  <c r="D42" s="1"/>
  <c r="F41"/>
  <c r="G41" s="1"/>
  <c r="C41"/>
  <c r="D41" s="1"/>
  <c r="F40"/>
  <c r="G40" s="1"/>
  <c r="C40"/>
  <c r="D40" s="1"/>
  <c r="F39"/>
  <c r="G39" s="1"/>
  <c r="C39"/>
  <c r="D39" s="1"/>
  <c r="F38"/>
  <c r="G38" s="1"/>
  <c r="C38"/>
  <c r="D38" s="1"/>
  <c r="F37"/>
  <c r="G37" s="1"/>
  <c r="C37"/>
  <c r="D37" s="1"/>
  <c r="F36"/>
  <c r="G36" s="1"/>
  <c r="C36"/>
  <c r="D36" s="1"/>
  <c r="F35"/>
  <c r="G35" s="1"/>
  <c r="C35"/>
  <c r="D35" s="1"/>
  <c r="F34"/>
  <c r="G34" s="1"/>
  <c r="C34"/>
  <c r="D34" s="1"/>
  <c r="C10"/>
  <c r="C11"/>
  <c r="D11"/>
  <c r="C12"/>
  <c r="C13"/>
  <c r="C14"/>
  <c r="C15"/>
  <c r="C16"/>
  <c r="C17"/>
  <c r="C18"/>
  <c r="D18"/>
  <c r="C19"/>
  <c r="D19"/>
  <c r="C20"/>
  <c r="C21"/>
  <c r="D21" s="1"/>
  <c r="C22"/>
  <c r="C23"/>
  <c r="C24"/>
  <c r="C25"/>
  <c r="C26"/>
  <c r="C27"/>
  <c r="D27"/>
  <c r="C28"/>
  <c r="D28"/>
  <c r="C29"/>
  <c r="D29"/>
  <c r="C30"/>
  <c r="D30"/>
  <c r="C31"/>
  <c r="D31"/>
  <c r="C9"/>
  <c r="D9"/>
  <c r="D33" i="16"/>
  <c r="E33" s="1"/>
  <c r="C26"/>
  <c r="F26" s="1"/>
  <c r="C25"/>
  <c r="D25" s="1"/>
  <c r="C24"/>
  <c r="F24" s="1"/>
  <c r="C23"/>
  <c r="D23" s="1"/>
  <c r="C22"/>
  <c r="F22" s="1"/>
  <c r="C21"/>
  <c r="D21" s="1"/>
  <c r="C20"/>
  <c r="F20" s="1"/>
  <c r="C19"/>
  <c r="D19" s="1"/>
  <c r="C18"/>
  <c r="F18" s="1"/>
  <c r="C16"/>
  <c r="D16" s="1"/>
  <c r="C15"/>
  <c r="F15" s="1"/>
  <c r="C14"/>
  <c r="D14" s="1"/>
  <c r="C13"/>
  <c r="F13" s="1"/>
  <c r="C12"/>
  <c r="D12" s="1"/>
  <c r="C11"/>
  <c r="F11" s="1"/>
  <c r="C10"/>
  <c r="D10" s="1"/>
  <c r="C9"/>
  <c r="F9" s="1"/>
  <c r="C8"/>
  <c r="D8" s="1"/>
  <c r="D65" i="14"/>
  <c r="F64"/>
  <c r="D64"/>
  <c r="E49"/>
  <c r="F49"/>
  <c r="D48"/>
  <c r="E48"/>
  <c r="D47"/>
  <c r="E47"/>
  <c r="D46"/>
  <c r="E46"/>
  <c r="D45"/>
  <c r="E45"/>
  <c r="D44"/>
  <c r="E44"/>
  <c r="D43"/>
  <c r="E43"/>
  <c r="D42"/>
  <c r="E42"/>
  <c r="D41"/>
  <c r="E41"/>
  <c r="D40"/>
  <c r="E40"/>
  <c r="D39"/>
  <c r="E39"/>
  <c r="D35"/>
  <c r="E35"/>
  <c r="D33"/>
  <c r="E33"/>
  <c r="D29"/>
  <c r="E29"/>
  <c r="D27"/>
  <c r="E27" s="1"/>
  <c r="D26"/>
  <c r="E26" s="1"/>
  <c r="D25"/>
  <c r="E25" s="1"/>
  <c r="D24"/>
  <c r="E24" s="1"/>
  <c r="D16"/>
  <c r="E16" s="1"/>
  <c r="D10"/>
  <c r="E10" s="1"/>
  <c r="D56"/>
  <c r="E56" s="1"/>
  <c r="D33" i="12"/>
  <c r="E33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6"/>
  <c r="D16" s="1"/>
  <c r="C15"/>
  <c r="D15" s="1"/>
  <c r="C14"/>
  <c r="D14" s="1"/>
  <c r="C13"/>
  <c r="D13"/>
  <c r="C12"/>
  <c r="D12"/>
  <c r="C11"/>
  <c r="D11"/>
  <c r="C10"/>
  <c r="D10"/>
  <c r="C9"/>
  <c r="D9"/>
  <c r="C8"/>
  <c r="D8"/>
  <c r="D31" i="13"/>
  <c r="E31" s="1"/>
  <c r="D30"/>
  <c r="E30" s="1"/>
  <c r="D65" i="11"/>
  <c r="C22" i="13"/>
  <c r="D22" s="1"/>
  <c r="C21"/>
  <c r="D21" s="1"/>
  <c r="C20"/>
  <c r="D20"/>
  <c r="C19"/>
  <c r="D19"/>
  <c r="C18"/>
  <c r="D18"/>
  <c r="C17"/>
  <c r="D17"/>
  <c r="C16"/>
  <c r="D16"/>
  <c r="C14"/>
  <c r="D14" s="1"/>
  <c r="C13"/>
  <c r="D13" s="1"/>
  <c r="C12"/>
  <c r="D12" s="1"/>
  <c r="C11"/>
  <c r="D11" s="1"/>
  <c r="C10"/>
  <c r="D10" s="1"/>
  <c r="C9"/>
  <c r="D9" s="1"/>
  <c r="C8"/>
  <c r="D8" s="1"/>
  <c r="G8"/>
  <c r="C58" i="11"/>
  <c r="D58"/>
  <c r="F32"/>
  <c r="G32"/>
  <c r="F31"/>
  <c r="G31"/>
  <c r="F30"/>
  <c r="G30"/>
  <c r="F29"/>
  <c r="G29"/>
  <c r="F28"/>
  <c r="G28"/>
  <c r="F27"/>
  <c r="G27"/>
  <c r="F26"/>
  <c r="G26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F12"/>
  <c r="G12"/>
  <c r="F11"/>
  <c r="G11"/>
  <c r="F10"/>
  <c r="G10"/>
  <c r="F9"/>
  <c r="G9"/>
  <c r="C32"/>
  <c r="D32"/>
  <c r="D26"/>
  <c r="D25"/>
  <c r="D24"/>
  <c r="D23"/>
  <c r="D22"/>
  <c r="D20"/>
  <c r="D17"/>
  <c r="D16"/>
  <c r="D15"/>
  <c r="D14"/>
  <c r="D13"/>
  <c r="D12"/>
  <c r="D10"/>
  <c r="F22" i="13"/>
  <c r="F20"/>
  <c r="F18"/>
  <c r="F16"/>
  <c r="F13"/>
  <c r="G14"/>
  <c r="G22"/>
  <c r="G20"/>
  <c r="G18"/>
  <c r="G16"/>
  <c r="F10"/>
  <c r="F8"/>
  <c r="G10"/>
  <c r="F8" i="16"/>
  <c r="F25"/>
  <c r="F23"/>
  <c r="F21"/>
  <c r="F19"/>
  <c r="F16"/>
  <c r="F14"/>
  <c r="F12"/>
  <c r="F10"/>
  <c r="F12" i="13"/>
  <c r="F21"/>
  <c r="F19"/>
  <c r="F17"/>
  <c r="F14"/>
  <c r="G12"/>
  <c r="G13"/>
  <c r="G21"/>
  <c r="G19"/>
  <c r="G17"/>
  <c r="F11"/>
  <c r="F9"/>
  <c r="G11"/>
  <c r="G9"/>
  <c r="D63" i="14"/>
  <c r="E63" s="1"/>
  <c r="D62"/>
  <c r="E62" s="1"/>
  <c r="D61"/>
  <c r="E61" s="1"/>
  <c r="D60"/>
  <c r="E60" s="1"/>
  <c r="D59"/>
  <c r="E59" s="1"/>
  <c r="D58"/>
  <c r="E58" s="1"/>
  <c r="D57"/>
  <c r="E57" s="1"/>
  <c r="E65"/>
  <c r="E64"/>
  <c r="D9" i="16" l="1"/>
  <c r="D11"/>
  <c r="D13"/>
  <c r="D15"/>
  <c r="D18"/>
  <c r="D20"/>
  <c r="D22"/>
  <c r="D24"/>
  <c r="D26"/>
</calcChain>
</file>

<file path=xl/sharedStrings.xml><?xml version="1.0" encoding="utf-8"?>
<sst xmlns="http://schemas.openxmlformats.org/spreadsheetml/2006/main" count="1171" uniqueCount="693">
  <si>
    <t>№ п/п</t>
  </si>
  <si>
    <t>Наименование группы изделий</t>
  </si>
  <si>
    <t>1 Железобетон (ПЦ 500Д0-Н)</t>
  </si>
  <si>
    <t>01 Плиты пустотные</t>
  </si>
  <si>
    <t>Плита пустотная ПК 24.12-8Та</t>
  </si>
  <si>
    <t>Плита пустотная ПК 24.15-8Та</t>
  </si>
  <si>
    <t>Плита пустотная ПК 27.12-8Та</t>
  </si>
  <si>
    <t>Плита пустотная ПК 27.15-8Та</t>
  </si>
  <si>
    <t>Плита пустотная ПК 27.15-10АIII</t>
  </si>
  <si>
    <t>Плита пустотная ПК 27.15-10АIII Т-3</t>
  </si>
  <si>
    <t>Плита пустотная ПК 27.9-10АIII Т-1</t>
  </si>
  <si>
    <t>Плита пустотная ПК 30.12-8Та</t>
  </si>
  <si>
    <t>Плита пустотная ПК 30.15-8Та</t>
  </si>
  <si>
    <t>Плита пустотная ПК 36.12-8Та</t>
  </si>
  <si>
    <t>Плита пустотная ПК 36.15-8Та</t>
  </si>
  <si>
    <t>Плита пустотная ПК 42.12-8Та</t>
  </si>
  <si>
    <t>Плита пустотная ПК 42.15-8Та</t>
  </si>
  <si>
    <t>Плита пустотная ПК 45.12-8Aт800T-а</t>
  </si>
  <si>
    <t>Плита пустотная ПК 45.15-8Aт800T-а</t>
  </si>
  <si>
    <t>Плита пустотная ПК 48.12-8Aт800T-а</t>
  </si>
  <si>
    <t>Плита пустотная ПК 48.15-8Aт800T-а</t>
  </si>
  <si>
    <t>Плита пустотная ПК 51.12-8Aт800T-а</t>
  </si>
  <si>
    <t>Плита пустотная ПК 51.15-8Aт800T-а</t>
  </si>
  <si>
    <t>Плита пустотная ПК 54.12-8Aт800T-а</t>
  </si>
  <si>
    <t>Плита пустотная ПК 54.15-8Aт800T-а</t>
  </si>
  <si>
    <t>Плита пустотная ПК 56.12-9Aт800</t>
  </si>
  <si>
    <t>Плита пустотная ПК 56.12-10AтV-1</t>
  </si>
  <si>
    <t>Плита пустотная ПК 56.12-11Ат800</t>
  </si>
  <si>
    <t>Плита пустотная ПК 56.15-8Aт800-2</t>
  </si>
  <si>
    <t>Плита пустотная ПК 56.15-8Aт800-3</t>
  </si>
  <si>
    <t>Плита пустотная ПК 56.15-11АV T-3</t>
  </si>
  <si>
    <t>Плита пустотная ПК 56.15-13Aт800-1</t>
  </si>
  <si>
    <t>Плита пустотная ПК 57.12-8Aт800T-а</t>
  </si>
  <si>
    <t>Плита пустотная ПК 57.15-8Aт800T-а</t>
  </si>
  <si>
    <t>Плита пустотная ПК 60.12-8Aт800T-а</t>
  </si>
  <si>
    <t>Плита пустотная ПК 60.15-8Aт800T-а</t>
  </si>
  <si>
    <t>Плита пустотная ПК 63.12-8Aт800T-а</t>
  </si>
  <si>
    <t>Плита пустотная ПК 63.15-8Aт800T-а</t>
  </si>
  <si>
    <t>02 Плиты аэродромные</t>
  </si>
  <si>
    <t>Плита аэродромная ПАГ-14V</t>
  </si>
  <si>
    <t>Плита аэродромная ПАГ-14СА</t>
  </si>
  <si>
    <t>Плита аэродромная ПАГ-18V</t>
  </si>
  <si>
    <t>Плита аэродромная ПАГ-18СА</t>
  </si>
  <si>
    <t>04 Плиты плоские</t>
  </si>
  <si>
    <t>Плита  плоская ПТП 13-12</t>
  </si>
  <si>
    <t>Плита  плоская ПТП 13-6</t>
  </si>
  <si>
    <t>Плита  плоская ПТП 13-8</t>
  </si>
  <si>
    <t>Плита  плоская ПТП 16-12</t>
  </si>
  <si>
    <t>Плита  плоская ПТП 16-8</t>
  </si>
  <si>
    <t>Плита  плоская ПТП 18-12</t>
  </si>
  <si>
    <t>Плита  плоская ПТП 18-8</t>
  </si>
  <si>
    <t>Плита  плоская ПТП 20-12</t>
  </si>
  <si>
    <t>Плита  плоская ПТП 20-8</t>
  </si>
  <si>
    <t>Плита  плоская ПТП 22-12</t>
  </si>
  <si>
    <t>Плита  плоская ПТП 22-8</t>
  </si>
  <si>
    <t>Плита  плоская ПТП 24-12</t>
  </si>
  <si>
    <t>Плита  плоская ПТП 24-15</t>
  </si>
  <si>
    <t>Плита  плоская ПТП 24-8</t>
  </si>
  <si>
    <t>Плита  плоская ПТП 26-12</t>
  </si>
  <si>
    <t>Плита  плоская ПТП 26-8</t>
  </si>
  <si>
    <t>Плита  плоская ПТП 27-12</t>
  </si>
  <si>
    <t>Плита  плоская ПТП 27-8</t>
  </si>
  <si>
    <t>Плита  плоская ПТП 28-12</t>
  </si>
  <si>
    <t>Плита  плоская ПТП 28-8</t>
  </si>
  <si>
    <t>Плита  плоская ПТП 30-12</t>
  </si>
  <si>
    <t>Плита  плоская ПТП 30-15</t>
  </si>
  <si>
    <t>Плита  плоская ПТП 30-8</t>
  </si>
  <si>
    <t>Плита  плоская ПТП 32-12</t>
  </si>
  <si>
    <t>Плита  плоская ПТП 32-8</t>
  </si>
  <si>
    <t>Плита плоская ПТ 12.5-11.9</t>
  </si>
  <si>
    <t>Плита плоская ПТ 12.5-13.13</t>
  </si>
  <si>
    <t>Плита плоская ПТ 12.5-16.14</t>
  </si>
  <si>
    <t>Плита плоская ПТ 12.5-8.6</t>
  </si>
  <si>
    <t>05 Плиты покрытия ребристые</t>
  </si>
  <si>
    <t>Плита покрытия ребристая 2 ПГ 6-3 AтVТ</t>
  </si>
  <si>
    <t>06 Плиты сантехнические</t>
  </si>
  <si>
    <t>Плита сантехническая ПРС 56.15-10 AтVт</t>
  </si>
  <si>
    <t>07 Плиты дорожные</t>
  </si>
  <si>
    <t>Плита дорожная ПДГ 1,2-6С</t>
  </si>
  <si>
    <t>Плита дорожная ПДН, м-АтV</t>
  </si>
  <si>
    <t>Плита дорожная 1П30.18-30</t>
  </si>
  <si>
    <t>08 Изделия для теплосетей</t>
  </si>
  <si>
    <t>Лоток Л  4-8, L=2970мм</t>
  </si>
  <si>
    <t>Лоток Л 4-15, L=2970мм</t>
  </si>
  <si>
    <t>Лоток Л 6-8, L=2970мм</t>
  </si>
  <si>
    <t>Лоток Л 11-11, L=2970мм</t>
  </si>
  <si>
    <t>Лоток Л 11-8, L=2970мм</t>
  </si>
  <si>
    <t>Лоток Л 15-11, L=2970мм</t>
  </si>
  <si>
    <t>Лоток Л 15-8, L=2970мм</t>
  </si>
  <si>
    <t>Лоток Л 23-11, L=2970мм</t>
  </si>
  <si>
    <t>Лоток Л 23-8, L=2970мм</t>
  </si>
  <si>
    <t>Плита  П 6-15</t>
  </si>
  <si>
    <t>Плита  П 9-15</t>
  </si>
  <si>
    <t>Плита П 12-12</t>
  </si>
  <si>
    <t>Плита П 16-15</t>
  </si>
  <si>
    <t>Плита П 22-12</t>
  </si>
  <si>
    <t>09 Изделия колодцев</t>
  </si>
  <si>
    <t>Кольцо колодца КС 10.9</t>
  </si>
  <si>
    <t>Кольцо колодца КС 10.9-С</t>
  </si>
  <si>
    <t>Кольцо колодца КС 15.9-С</t>
  </si>
  <si>
    <t>Кольцо колодца КС 20.6-С</t>
  </si>
  <si>
    <t>Кольцо колодца КС 7.5</t>
  </si>
  <si>
    <t>Плита днища ПН-20</t>
  </si>
  <si>
    <t>Плита перекрытия 1 ПП 20-1</t>
  </si>
  <si>
    <t>Плита перекрытия 1 ПП 20-2</t>
  </si>
  <si>
    <t>Плита перекрытия ПП 10-1</t>
  </si>
  <si>
    <t>Полукольцо с днищем ПКД 100</t>
  </si>
  <si>
    <t>Полукольцо с днищем ПКД 150</t>
  </si>
  <si>
    <t>Полукольцо с крышкой ПКК 150</t>
  </si>
  <si>
    <t>10 Плиты балконов</t>
  </si>
  <si>
    <t>Плита балкона ПБК 27.13-6а</t>
  </si>
  <si>
    <t>Плита балкона ПБК 33.13-6а</t>
  </si>
  <si>
    <t>Плита балкона ПБК 36.13-6а</t>
  </si>
  <si>
    <t>Плита карнизная АК-15.10</t>
  </si>
  <si>
    <t>Плита карнизная АК-21.10</t>
  </si>
  <si>
    <t>Плита карнизная АКУ-25.10л</t>
  </si>
  <si>
    <t>11 Изделия забора</t>
  </si>
  <si>
    <t>Панель П6Ва</t>
  </si>
  <si>
    <t>Панель П-1/2</t>
  </si>
  <si>
    <t>Решетка Р-1/2</t>
  </si>
  <si>
    <t>Столб СТ-1в, h=3050мм</t>
  </si>
  <si>
    <t>Столб СТ-2, h=2250мм</t>
  </si>
  <si>
    <t>Столб СТ-3, h=1750мм</t>
  </si>
  <si>
    <t>12 Элементы лестниц</t>
  </si>
  <si>
    <t>Лестничная  площадка ЛМП 57.11.14-5</t>
  </si>
  <si>
    <t>Лестничная площадка ЛП3</t>
  </si>
  <si>
    <t>Лестничная площадка ЛПФ 28.11.5</t>
  </si>
  <si>
    <t>Лестничный марш 2ЛМФ 39.14.17-5</t>
  </si>
  <si>
    <t>Лестничный марш ЛМ1</t>
  </si>
  <si>
    <t>Лестничный марш ЛМ5</t>
  </si>
  <si>
    <t>Накладная проступь 1ЛН 12.3</t>
  </si>
  <si>
    <t>Накладная проступь 1ЛН 14.2</t>
  </si>
  <si>
    <t>Накладная проступь 1ЛН 14.3</t>
  </si>
  <si>
    <t>Накладная проступь 2ЛН 14.5</t>
  </si>
  <si>
    <t>Накладная проступь 2ЛН 14.5В</t>
  </si>
  <si>
    <t>Ступени ЛС 11</t>
  </si>
  <si>
    <t>Ступени ЛС 12</t>
  </si>
  <si>
    <t>Ступени ЛС 14</t>
  </si>
  <si>
    <t>Ступени ЛС 15</t>
  </si>
  <si>
    <t>Ступени ЛС 17</t>
  </si>
  <si>
    <t>Ступени ЛС 23</t>
  </si>
  <si>
    <t>Ступени ЛС11-1</t>
  </si>
  <si>
    <t>Ступени ЛС12-1</t>
  </si>
  <si>
    <t>Ступени ЛС14-1</t>
  </si>
  <si>
    <t>Ступени ЛС15-1</t>
  </si>
  <si>
    <t>13 Опорные подушки</t>
  </si>
  <si>
    <t>Опорная подушка ОП 4.4-Т</t>
  </si>
  <si>
    <t>Опорная подушка ОП 5.2-Т</t>
  </si>
  <si>
    <t>Опорная подушка ОП 5.4-Т</t>
  </si>
  <si>
    <t>Опорная подушка ОП 6.2-Т</t>
  </si>
  <si>
    <t>Опорная подушка ОП 6.4-Т</t>
  </si>
  <si>
    <t>14 Перемычки</t>
  </si>
  <si>
    <t>Перемычка 8 ПБ 13-1</t>
  </si>
  <si>
    <t>Перемычка 8 ПБ 16-1</t>
  </si>
  <si>
    <t>Перемычка 8 ПБ 17-2</t>
  </si>
  <si>
    <t>Перемычка 8 ПБ 19-3</t>
  </si>
  <si>
    <t>Перемычка 9 ПБ 13-37-п</t>
  </si>
  <si>
    <t>Перемычка 9 ПБ 16-37-п</t>
  </si>
  <si>
    <t>Перемычка 9 ПБ 18-37-п</t>
  </si>
  <si>
    <t>Перемычка 9 ПБ 18-8-п</t>
  </si>
  <si>
    <t>Перемычка 9 ПБ 21-8-п</t>
  </si>
  <si>
    <t>Перемычка 9 ПБ 22-3-п</t>
  </si>
  <si>
    <t>Перемычка 9 ПБ 25-3-п</t>
  </si>
  <si>
    <t>Перемычка 9 ПБ 25-8-п</t>
  </si>
  <si>
    <t>Перемычка 9 ПБ 26-4-п</t>
  </si>
  <si>
    <t>Перемычка 9 ПБ 27-8-п</t>
  </si>
  <si>
    <t>Перемычка 9 ПБ 29-4-п</t>
  </si>
  <si>
    <t>Перемычка 9 ПБ 30-4-п</t>
  </si>
  <si>
    <t>Перемычка 10 ПБ 18-27-п</t>
  </si>
  <si>
    <t>Перемычка 10 ПБ 21-27-ап</t>
  </si>
  <si>
    <t>Перемычка 10 ПБ 21-27-п</t>
  </si>
  <si>
    <t>Перемычка 10 ПБ 25-27-ап</t>
  </si>
  <si>
    <t>Перемычка 10 ПБ 25-27-п</t>
  </si>
  <si>
    <t>Перемычка 10 ПБ 25-37-п</t>
  </si>
  <si>
    <t>Перемычка 10 ПБ 27-27-ап</t>
  </si>
  <si>
    <t>Перемычка 10 ПБ 27-27-п</t>
  </si>
  <si>
    <t>Перемычка 10 ПБ 27-37-п</t>
  </si>
  <si>
    <t>Перемычка 7 ПП 14-4</t>
  </si>
  <si>
    <t>Перемычка 8 ПП 18-5</t>
  </si>
  <si>
    <t>Перемычка 8 ПП 21-6</t>
  </si>
  <si>
    <t>Перемычка 8 ПП 21-71</t>
  </si>
  <si>
    <t>Перемычка 8 ПП 27-71</t>
  </si>
  <si>
    <t>Перемычка 9 ПП 17-6</t>
  </si>
  <si>
    <t>Перемычка ИП-44-12</t>
  </si>
  <si>
    <t>Перемычка ИП-44-25</t>
  </si>
  <si>
    <t>15 Прогоны, ригели</t>
  </si>
  <si>
    <t>Прогон ПРГ 28.1.3-4Т</t>
  </si>
  <si>
    <t>Прогон ПРГ 32.1.4-4Т</t>
  </si>
  <si>
    <t>Прогон ПРГ 36.1.4-4Т</t>
  </si>
  <si>
    <t>Прогон ПРГ 60.2.5-4Т</t>
  </si>
  <si>
    <t>Ригель РДП 4.27-40</t>
  </si>
  <si>
    <t>Ригель РДП 4.27-60</t>
  </si>
  <si>
    <t>Ригель РДП 4.56-60</t>
  </si>
  <si>
    <t>Ригель РДП 4.56-70</t>
  </si>
  <si>
    <t>Ригель РДП 4.57-70</t>
  </si>
  <si>
    <t>Ригель РОП 4.56-60</t>
  </si>
  <si>
    <t>Ригель РОП 4.57-45</t>
  </si>
  <si>
    <t>17 Приставки, стойки ЛЭП</t>
  </si>
  <si>
    <t>Опора освещения СЦс 0,8-10</t>
  </si>
  <si>
    <t>Приставка ПТ 33-2</t>
  </si>
  <si>
    <t>Приставка ПТ 33-3</t>
  </si>
  <si>
    <t>Приставка ПТ 33-4</t>
  </si>
  <si>
    <t>Приставка ПТ 43-2</t>
  </si>
  <si>
    <t>Приставка ПТ 45</t>
  </si>
  <si>
    <t>Приставка ПТ 60</t>
  </si>
  <si>
    <t>Стойка  СВ 95-2 напр. до 0,4 кв</t>
  </si>
  <si>
    <t>Стойка СВ 110-3,5 напр. до 10 кв</t>
  </si>
  <si>
    <t>18 Сваи</t>
  </si>
  <si>
    <t>Свая С 100.30-6БО</t>
  </si>
  <si>
    <t>Свая  С 40.35-1БО</t>
  </si>
  <si>
    <t>Свая  С 50.35-1БО</t>
  </si>
  <si>
    <t>Свая  С 70.35-4БО</t>
  </si>
  <si>
    <t>Свая С 100.35-6БО</t>
  </si>
  <si>
    <t>Свая С 110.35-8БО</t>
  </si>
  <si>
    <t>Свая С 120.35-8БО</t>
  </si>
  <si>
    <t>Свая С 130.35-8БО</t>
  </si>
  <si>
    <t>Свая С 140.35-9БО</t>
  </si>
  <si>
    <t>Свая С 150.35-10БО</t>
  </si>
  <si>
    <t>Свая С 160.35-10БО</t>
  </si>
  <si>
    <t>19 Фундаментные балки</t>
  </si>
  <si>
    <t>Фундаментная балка ФБ 6-1</t>
  </si>
  <si>
    <t>Фундаментная балка ФБ 6-11</t>
  </si>
  <si>
    <t>Фундаментная балка ФБ 6-12</t>
  </si>
  <si>
    <t>Фундаментная балка ФБ 6-13</t>
  </si>
  <si>
    <t>Фундаментная балка ФБ 6-14</t>
  </si>
  <si>
    <t>Фундаментная балка ФБ 6-25</t>
  </si>
  <si>
    <t>Фундаментная балка ФБ 6-26</t>
  </si>
  <si>
    <t>Фундаментная балка ФБ 6-27</t>
  </si>
  <si>
    <t>Фундаментная балка ФБ 6-29</t>
  </si>
  <si>
    <t>20 Разное</t>
  </si>
  <si>
    <t>Козырек входа КВ 18.28-т</t>
  </si>
  <si>
    <t>Парапетная плита АП 1-6а</t>
  </si>
  <si>
    <t>Телефонный колодец ТК в/н</t>
  </si>
  <si>
    <t>21 Элементы благоустройства</t>
  </si>
  <si>
    <t>Вазон ВВ/ВН</t>
  </si>
  <si>
    <t>Опора скамейки БД-7</t>
  </si>
  <si>
    <t>Песочница ББ-2</t>
  </si>
  <si>
    <t>Урна МЖ 1-12</t>
  </si>
  <si>
    <t>Цветочница БЦ-4а</t>
  </si>
  <si>
    <t>22 Изделия дачного строительства</t>
  </si>
  <si>
    <t>Дачная дорожка ДД-1 L=1,2м</t>
  </si>
  <si>
    <t>Дачная дорожка ДД-1 L=2,5м</t>
  </si>
  <si>
    <t>Дачный фундамент ФП-7 (400*400*180мм)</t>
  </si>
  <si>
    <t>Лоток для теплицы ЛТ-1 L=1м</t>
  </si>
  <si>
    <t>Лоток для теплицы ЛТ-1 L=2м</t>
  </si>
  <si>
    <t>Столб забора ЗБ-1 0,09*0,12*1,9м</t>
  </si>
  <si>
    <t>23 Изделия ритуальных услуг</t>
  </si>
  <si>
    <t>Дорожка ДД-3 (1810*260*35мм)</t>
  </si>
  <si>
    <t>Дорожка ДД-4 (1380*280*35мм)</t>
  </si>
  <si>
    <t>Железобетонный памятник</t>
  </si>
  <si>
    <t>Комплект к памятнику</t>
  </si>
  <si>
    <t>Подставка под цветочницу</t>
  </si>
  <si>
    <t>Стелла памятника</t>
  </si>
  <si>
    <t>Цветочница памятника</t>
  </si>
  <si>
    <t>24 Сборные бетонные изделия</t>
  </si>
  <si>
    <t>Бортовой камень БР 100.20.8</t>
  </si>
  <si>
    <t>Бортовой камень БР 100.30.15</t>
  </si>
  <si>
    <t>Тротуарная плита 5 К.5 (400*400*50мм)</t>
  </si>
  <si>
    <t>Тротуарная плита 6 К.5 (500*500*50мм)</t>
  </si>
  <si>
    <t>Тротуарная плита 7 К.8 (750*750*80мм)</t>
  </si>
  <si>
    <t>25 Блоки стен подвалов</t>
  </si>
  <si>
    <t>Блок стены подвала ФБС  9.3.3-Т</t>
  </si>
  <si>
    <t>Блок стены подвала ФБС  9.3.6-Т</t>
  </si>
  <si>
    <t>Блок стены подвала ФБС  9.4.3-Т</t>
  </si>
  <si>
    <t>Блок стены подвала ФБС  9.4.6-Т</t>
  </si>
  <si>
    <t>Блок стены подвала ФБС  9.5.6-Т</t>
  </si>
  <si>
    <t>Блок стены подвала ФБС  9.6.6-Т</t>
  </si>
  <si>
    <t>Блок стены подвала ФБС 12.3.3-Т</t>
  </si>
  <si>
    <t>Блок стены подвала ФБС 12.3.6-Т</t>
  </si>
  <si>
    <t>Блок стены подвала ФБС 12.4.3-Т</t>
  </si>
  <si>
    <t>Блок стены подвала ФБС 12.4.6-Т</t>
  </si>
  <si>
    <t>Блок стены подвала ФБС 12.5.3-Т</t>
  </si>
  <si>
    <t>Блок стены подвала ФБС 12.5.6-Т</t>
  </si>
  <si>
    <t>Блок стены подвала ФБС 12.6.6-Т</t>
  </si>
  <si>
    <t>Блок стены подвала ФБС 12.6.6-Т (с вкл.)</t>
  </si>
  <si>
    <t>Блок стены подвала ФБС 24.3.6-Т</t>
  </si>
  <si>
    <t>Блок стены подвала ФБС 24.3.3-Т</t>
  </si>
  <si>
    <t>Блок стены подвала ФБС 24.4.3-Т</t>
  </si>
  <si>
    <t>Блок стены подвала ФБС 24.4.6-Т</t>
  </si>
  <si>
    <t>Блок стены подвала ФБС 24.5.6-Т</t>
  </si>
  <si>
    <t>Блок стены подвала ФБС 24.6.6-Т</t>
  </si>
  <si>
    <t>Диафрагма жесткости 1Д 26.33</t>
  </si>
  <si>
    <t>Диафрагма жесткости 1ДП 26.33</t>
  </si>
  <si>
    <t>Диафрагма жесткости 2Д 26.33</t>
  </si>
  <si>
    <t>Диафрагма жесткости 2ДП 26.33</t>
  </si>
  <si>
    <t>Диафрагма жесткости 2Д 26.36</t>
  </si>
  <si>
    <t>Диафрагма жесткости 2Д 30.36</t>
  </si>
  <si>
    <t>Наименование продукции</t>
  </si>
  <si>
    <t>М 75 (ПЦ 500Д0-Н)</t>
  </si>
  <si>
    <t>М 100 (ПЦ 500Д0-Н)</t>
  </si>
  <si>
    <t>М 100 п/с (ПЦ 500Д0-Н)</t>
  </si>
  <si>
    <t>М 150 (ПЦ 500Д0-Н)</t>
  </si>
  <si>
    <t>М 150 п/с (ПЦ 500Д0-Н)</t>
  </si>
  <si>
    <t>М 200 (ПЦ 500Д0-Н)</t>
  </si>
  <si>
    <t>М 200 монтажный (ПЦ 500Д0-Н)</t>
  </si>
  <si>
    <t>М 250 монтажный (ПЦ 500Д0-Н)</t>
  </si>
  <si>
    <t>М 75 (ПЦ 400-Д0 ПЦ 400-Д20)</t>
  </si>
  <si>
    <t>М 100 (ПЦ 400-Д0 ПЦ 400-Д20)</t>
  </si>
  <si>
    <t>М 100 п/с (ПЦ 400-Д0 ПЦ 400-Д20)</t>
  </si>
  <si>
    <t>М 150 (ПЦ 400-Д0 ПЦ 400-Д20)</t>
  </si>
  <si>
    <t>М 150 п/с (ПЦ 400-Д0 ПЦ 400-Д20)</t>
  </si>
  <si>
    <t>М 200 (ПЦ 400-Д0 ПЦ 400-Д20)</t>
  </si>
  <si>
    <t>М 200 монтажный (ПЦ 400-Д0 ПЦ 400-Д20)</t>
  </si>
  <si>
    <t>М 250 монтажный (ПЦ 400-Д0 ПЦ 400-Д20)</t>
  </si>
  <si>
    <t>на сульфатостойком цементе марки ССПЦ 400-Д20, ССПЦ 500-Д20</t>
  </si>
  <si>
    <t>Гранитная смесь (ПЦ 500 Д0-Н)</t>
  </si>
  <si>
    <t xml:space="preserve">В 3,5 (М50) </t>
  </si>
  <si>
    <t xml:space="preserve">В 5 (М75) </t>
  </si>
  <si>
    <t xml:space="preserve">В 7,5 (М100) </t>
  </si>
  <si>
    <t xml:space="preserve">В 12,5 (М150) </t>
  </si>
  <si>
    <t>В 15 (М200)</t>
  </si>
  <si>
    <t xml:space="preserve">В 20 (М250) </t>
  </si>
  <si>
    <t xml:space="preserve">В 22,5 (М300) </t>
  </si>
  <si>
    <t>Ригель РОП 4.26-40</t>
  </si>
  <si>
    <t>Свая С 60.35-1БО</t>
  </si>
  <si>
    <t>Свая С 110.30-8БО</t>
  </si>
  <si>
    <t>27 Диафрагмы жесткости</t>
  </si>
  <si>
    <t>Свая С 100.30-9БО</t>
  </si>
  <si>
    <t>Свая С 100.30-10БО</t>
  </si>
  <si>
    <t>Свая С 30.30-1БО</t>
  </si>
  <si>
    <t>Свая С 30.30-3БО</t>
  </si>
  <si>
    <t>Свая С 40.30-1БО</t>
  </si>
  <si>
    <t>Свая С 40.30-2БО</t>
  </si>
  <si>
    <t>Свая С 50.30-1БО</t>
  </si>
  <si>
    <t>Свая С 50.30-2БО</t>
  </si>
  <si>
    <t>Свая С 50.30-4БО</t>
  </si>
  <si>
    <t>Свая С 70.30-4БО</t>
  </si>
  <si>
    <t>Свая С 60.30-2БО</t>
  </si>
  <si>
    <t>Свая С 70.30-8БО</t>
  </si>
  <si>
    <t>Свая С 70.30-9БО</t>
  </si>
  <si>
    <t>М 50(ПЦ 500Д0-Н)</t>
  </si>
  <si>
    <t>Свая С 80.30-4БО</t>
  </si>
  <si>
    <t>Свая С 80.30-5БО</t>
  </si>
  <si>
    <t>Свая С 80.30-11БО</t>
  </si>
  <si>
    <t>Свая С 50.30-6БО</t>
  </si>
  <si>
    <t>Свая С 60.30-8БО</t>
  </si>
  <si>
    <t>Свая С 80.30-8БО</t>
  </si>
  <si>
    <t>Свая С 90.30-5БО</t>
  </si>
  <si>
    <t>Свая С 90.30-6БО</t>
  </si>
  <si>
    <t>Свая С 90.30-9БО</t>
  </si>
  <si>
    <t>Свая С 90.30-10БО</t>
  </si>
  <si>
    <t>Свая С 90.30-11БО</t>
  </si>
  <si>
    <t>Свая С 90.30-8БО</t>
  </si>
  <si>
    <t>Свая С 80.30-10БО</t>
  </si>
  <si>
    <t>Свая С 60.30-6БО</t>
  </si>
  <si>
    <t>Свая С 60.30-7БО</t>
  </si>
  <si>
    <t>Свая С 40.30-3БО</t>
  </si>
  <si>
    <t>Свая С 100.30-8БО</t>
  </si>
  <si>
    <t>Свая С 80.30-9БО</t>
  </si>
  <si>
    <t>Свая С 80.30-6БО</t>
  </si>
  <si>
    <t>Свая С 70.30-5БО</t>
  </si>
  <si>
    <t>Свая С 70.30-6БО</t>
  </si>
  <si>
    <t>Свая С 30.30-2БО</t>
  </si>
  <si>
    <t>Свая С 120.30-9БО</t>
  </si>
  <si>
    <t>Свая С 120.30-8БО</t>
  </si>
  <si>
    <t>Свая С 100.35-13БО</t>
  </si>
  <si>
    <t>Свая  С 90.35-5БО</t>
  </si>
  <si>
    <t>Свая С 110.35-13БО</t>
  </si>
  <si>
    <t>Свая С 100.30-11БО</t>
  </si>
  <si>
    <t>Свая С 100.30-12БО</t>
  </si>
  <si>
    <t>Свая С 100.30-13БО</t>
  </si>
  <si>
    <t>Свая С 120.30-10БО</t>
  </si>
  <si>
    <t>Свая С 120.30-11БО</t>
  </si>
  <si>
    <t>Свая С 120.30-12БО</t>
  </si>
  <si>
    <t>Свая С 120.30-13БО</t>
  </si>
  <si>
    <t>Свая С 110.30-9БО</t>
  </si>
  <si>
    <t>Свая С 110.30-10БО</t>
  </si>
  <si>
    <t>Свая С 110.30-12БО</t>
  </si>
  <si>
    <t>Свая С 110.30-13БО</t>
  </si>
  <si>
    <t>Свая С 110.30-11БО</t>
  </si>
  <si>
    <t>Диафрагма жесткости 1Д 26.36</t>
  </si>
  <si>
    <t>Фундаментная балка ФБ 6-2</t>
  </si>
  <si>
    <t>Фундаментная балка ФБ 6-19</t>
  </si>
  <si>
    <t>Фундаментная балка ФБ 6-20</t>
  </si>
  <si>
    <t>Фундаментная балка ФБ 6-21</t>
  </si>
  <si>
    <t>Фундаментная балка ФБ 6-4</t>
  </si>
  <si>
    <t>Фундаментная балка ФБ 6-7</t>
  </si>
  <si>
    <t>Ригель РОП 4.56-40</t>
  </si>
  <si>
    <t>Ступени ЛС17-1</t>
  </si>
  <si>
    <t>Опорная подушка ОП-1</t>
  </si>
  <si>
    <t>Свая С 60.35-3БО</t>
  </si>
  <si>
    <t>Свая  С 60.35-6БО</t>
  </si>
  <si>
    <t>Свая  С 70.35-5БО</t>
  </si>
  <si>
    <t>Свая  С 70.35-6БО</t>
  </si>
  <si>
    <t>Свая  С 70.35-8БО</t>
  </si>
  <si>
    <t>Свая  С 70.35-9БО</t>
  </si>
  <si>
    <t>Свая  С 70.35-10БО</t>
  </si>
  <si>
    <t>Свая  С 80.35-6БО</t>
  </si>
  <si>
    <t>Свая  С 80.35-8БО</t>
  </si>
  <si>
    <t>Свая  С 80.35-9БО</t>
  </si>
  <si>
    <t>Свая  С 80.35-10БО</t>
  </si>
  <si>
    <t>Свая  С 80.35-11БО</t>
  </si>
  <si>
    <t>Свая  С 90.35-6БО</t>
  </si>
  <si>
    <t>Свая  С 90.35-8БО</t>
  </si>
  <si>
    <t>Свая  С 90.35-9БО</t>
  </si>
  <si>
    <t>Свая  С 90.35-10БО</t>
  </si>
  <si>
    <t>Свая  С 90.35-11БО</t>
  </si>
  <si>
    <t>Свая  С 90.35-12БО</t>
  </si>
  <si>
    <t>Блок стены подвала ФБС  9.3.4-Т</t>
  </si>
  <si>
    <t>М 50 (ПЦ 400-Д0 ПЦ 400-Д20)</t>
  </si>
  <si>
    <t>Свая С 100.35-8БО</t>
  </si>
  <si>
    <t>Свая С 100.35-9БО</t>
  </si>
  <si>
    <t>Свая С 100.35-10БО</t>
  </si>
  <si>
    <t>Свая С 100.35-11БО</t>
  </si>
  <si>
    <t>Свая С 100.35-12БО</t>
  </si>
  <si>
    <t>Свая С 110.35-9БО</t>
  </si>
  <si>
    <t>Свая С 110.35-10БО</t>
  </si>
  <si>
    <t>Свая С 110.35-11БО</t>
  </si>
  <si>
    <t>Свая С 110.35-12БО</t>
  </si>
  <si>
    <t>Свая С 120.35-9БО</t>
  </si>
  <si>
    <t>Свая С 120.35-10БО</t>
  </si>
  <si>
    <t>Свая С 120.35-11БО</t>
  </si>
  <si>
    <t>Свая С 120.35-12БО</t>
  </si>
  <si>
    <t>Свая С 120.35-13БО</t>
  </si>
  <si>
    <t>Свая С 60.30-3БО</t>
  </si>
  <si>
    <t>Свая С 60.30-5БО</t>
  </si>
  <si>
    <t>Свая С 50.30-5БО</t>
  </si>
  <si>
    <t>Свая С 40.40-1БО</t>
  </si>
  <si>
    <t>Свая С 50.40-1БО</t>
  </si>
  <si>
    <t>Свая С 60.40-1БО</t>
  </si>
  <si>
    <t>Свая С 70.40-5БО</t>
  </si>
  <si>
    <t>Свая С 80.40-5БО</t>
  </si>
  <si>
    <t>Свая С 90.40-5БО</t>
  </si>
  <si>
    <t>Свая С 100.40-6БО</t>
  </si>
  <si>
    <t>Свая С 110.40-8БО</t>
  </si>
  <si>
    <t>Свая С 120.40-8БО</t>
  </si>
  <si>
    <t>Свая С 130.40-9БО</t>
  </si>
  <si>
    <t>Свая С 140.40-9БО</t>
  </si>
  <si>
    <t>Свая С 150.40-10БО</t>
  </si>
  <si>
    <t>Свая С 160.40-11БО</t>
  </si>
  <si>
    <t>Свая  С 40.35-2БО</t>
  </si>
  <si>
    <t>Свая  С 40.35-3БО</t>
  </si>
  <si>
    <t>Свая  С 50.35-2БО</t>
  </si>
  <si>
    <t>Свая  С 50.35-3БО</t>
  </si>
  <si>
    <t>Опорная подушка ОП-2</t>
  </si>
  <si>
    <t>Свая С 60.35-2БО</t>
  </si>
  <si>
    <t>Плита пустотная ПК 56.9-10AVT (B22,5  F100W2)</t>
  </si>
  <si>
    <t>на цементе марки ПЦ 500ДО-Н</t>
  </si>
  <si>
    <t>Масса, т</t>
  </si>
  <si>
    <t>Объем, м3</t>
  </si>
  <si>
    <t>НДС (18%), р.</t>
  </si>
  <si>
    <t>Приложение 1</t>
  </si>
  <si>
    <t>к Приказу от "___"________2011 г. №____</t>
  </si>
  <si>
    <t>ПРАЙС-ЛИСТ</t>
  </si>
  <si>
    <t>Плита пустотная ПК 56.15 - 8Aт800Т</t>
  </si>
  <si>
    <t>О. А. Братцева</t>
  </si>
  <si>
    <t>О. В. Черепанова</t>
  </si>
  <si>
    <t>И.о. главного бухгалтера ОАО "СЗСМ"    _________________</t>
  </si>
  <si>
    <t>Начальник ПТО ОАО "СЗСМ"                  _________________</t>
  </si>
  <si>
    <t>Цена с НДС, руб.</t>
  </si>
  <si>
    <t>Цена, р/м3</t>
  </si>
  <si>
    <t>НДС (18%),р.</t>
  </si>
  <si>
    <t>Цена с НДС, р./м3</t>
  </si>
  <si>
    <t>Цена с НДС, руб./м3</t>
  </si>
  <si>
    <t>Цена, р./м3</t>
  </si>
  <si>
    <t>Мелкозернистый бетон (пескобетон) на цементе ПЦ 500Д0-Н, ПЦ 400 Д0, ПЦ 400 Д20</t>
  </si>
  <si>
    <t>Мелкозернистый бетон (пескобетон) на сульфатостойком цементе марки ССПЦ 400-Д20, ССПЦ 500-Д20, ССПЦ 500-Д0</t>
  </si>
  <si>
    <t>Примечание:</t>
  </si>
  <si>
    <t>1. В случае применения противоморозной добавки стоимость бетона увеличивается на стоимость добавки</t>
  </si>
  <si>
    <t>2. В случае применения универсальной добавки стоимость бетона увеличивается на стоимость добавки</t>
  </si>
  <si>
    <t>Противоморозная добавка</t>
  </si>
  <si>
    <t>Универсальная добавка</t>
  </si>
  <si>
    <t>Стоимость, р</t>
  </si>
  <si>
    <t>на 1 м3 бетона</t>
  </si>
  <si>
    <t>с НДС на 1 м3 бетона</t>
  </si>
  <si>
    <t>Приложение 3</t>
  </si>
  <si>
    <t>Приложение 4</t>
  </si>
  <si>
    <t>Растворы цементные на цементе ПЦ 500 ДО-Н</t>
  </si>
  <si>
    <t>Растворы цементные на цементе ПЦ 400 ДО, ПЦ 400 Д20</t>
  </si>
  <si>
    <t>В случае применения противоморозной добавки стоимость раствора цементного увеличивается на стоимость добавки</t>
  </si>
  <si>
    <t>на 1 м3 раствора</t>
  </si>
  <si>
    <t>с НДС на 1 м3 раствора</t>
  </si>
  <si>
    <t>Наименование</t>
  </si>
  <si>
    <t>Приложение 2</t>
  </si>
  <si>
    <t>НА УСЛУГИ ОАО "СЗСМ" С 01 ОКТЯБРЯ 2011 г.</t>
  </si>
  <si>
    <t>Цена без НДС</t>
  </si>
  <si>
    <t>Цена с НДС</t>
  </si>
  <si>
    <t>Услуги бульдозера (на базе Т-130)</t>
  </si>
  <si>
    <t>Услуги погрузчика ПК-33-01-01 (29 АК 0571)</t>
  </si>
  <si>
    <t>Услуги крана автомобильного КС-3577 МАЗ-500 Q=12тн</t>
  </si>
  <si>
    <t>Услуги крана автомобильного КС-4561А КРАЗ 57 К Q=16тн</t>
  </si>
  <si>
    <t>Услуги автосамосвала МАЗ-5551-20Р</t>
  </si>
  <si>
    <t>Изготовление бетонной смеси в выходной день</t>
  </si>
  <si>
    <t>Изготовление бетонной смеси сверхурочно до 2 часов</t>
  </si>
  <si>
    <t>Изготовление бетонной смеси сверхурочно сверх 2 часов</t>
  </si>
  <si>
    <t>Оформление договора на испытание строительных материалов</t>
  </si>
  <si>
    <t>Ремонт и поверка газового поста</t>
  </si>
  <si>
    <t>Выписка дубликатов документов</t>
  </si>
  <si>
    <t xml:space="preserve">НА МЕЛКОЗЕРНИСТЫЙ БЕТОН ОАО "СЗСМ" С 01 ОКТЯБРЯ 2011 г. </t>
  </si>
  <si>
    <t>Услуги испытательной лаборатории</t>
  </si>
  <si>
    <t>Количество</t>
  </si>
  <si>
    <t>1</t>
  </si>
  <si>
    <t>- определение зернового состава и модуля крупности</t>
  </si>
  <si>
    <t>не менее 5кг</t>
  </si>
  <si>
    <t>- определение содержания глины в комках</t>
  </si>
  <si>
    <t>- определение содержания пылевидных и глинистых частиц</t>
  </si>
  <si>
    <t>- определение насыпной плотности</t>
  </si>
  <si>
    <t>- определение влажности</t>
  </si>
  <si>
    <t>2</t>
  </si>
  <si>
    <t>- определение зернового состава</t>
  </si>
  <si>
    <t>не менее 30кг</t>
  </si>
  <si>
    <t>- определение содержания зерен пластинчатой (лещадной) и игловатой форм</t>
  </si>
  <si>
    <t>- определение марки по дробимости</t>
  </si>
  <si>
    <t>Определение характеристик цементного вяжущего на соответствие ГОСТ 10178, ГОСТ 31108</t>
  </si>
  <si>
    <t>- определние тонкости помола</t>
  </si>
  <si>
    <t>не менее 1кг</t>
  </si>
  <si>
    <t>- определение нормальной густоты цементного теста</t>
  </si>
  <si>
    <t>не менее 3кг</t>
  </si>
  <si>
    <t>- определение сроков схватывания</t>
  </si>
  <si>
    <t>- определение марки цемента методом контракции</t>
  </si>
  <si>
    <t>Испытание растворной смеси по ГОСТ 5802</t>
  </si>
  <si>
    <t>- определение подвижности</t>
  </si>
  <si>
    <t>10 литров</t>
  </si>
  <si>
    <t>- определение плотности</t>
  </si>
  <si>
    <t>- определение расслаиваемости</t>
  </si>
  <si>
    <t>- определение водоудерживающей способности</t>
  </si>
  <si>
    <t>Испытания контрольных образцов-кубов раствора на прочность на сжатие</t>
  </si>
  <si>
    <t>образец 70,7мм</t>
  </si>
  <si>
    <t>Испытания бетонной смеси по ГОСТ 10181</t>
  </si>
  <si>
    <t>20 литров</t>
  </si>
  <si>
    <t>- определение жесткости</t>
  </si>
  <si>
    <t>Испытания контрольных образцов-кубов бетона на сжатие</t>
  </si>
  <si>
    <t>образец 10х10х10см</t>
  </si>
  <si>
    <t>образец 15х15х15см</t>
  </si>
  <si>
    <t>Определение морозостойкости бетона ускоренным дилатометрическим методом</t>
  </si>
  <si>
    <t>серия (три образца 10х10х10см)</t>
  </si>
  <si>
    <t>Определение водрнепроницаемости бетона по ГОСТ 12730.5</t>
  </si>
  <si>
    <t>шесть образцов-цилиндров (15х15см)</t>
  </si>
  <si>
    <t>Определение плотности бетона</t>
  </si>
  <si>
    <t>три образца от партии</t>
  </si>
  <si>
    <t>Определение водопоглощения бетона</t>
  </si>
  <si>
    <t>Определение прочности бетонных конструкций неразрушающим методом (1 монолитная конструкция - не менее 4 участков)</t>
  </si>
  <si>
    <t>одна конструкция</t>
  </si>
  <si>
    <t>Механические испытания арматурной стали</t>
  </si>
  <si>
    <t>1 образец</t>
  </si>
  <si>
    <t>Механические испытания образцов сварных соединений</t>
  </si>
  <si>
    <t>Испытания контрольных образцов заготовок</t>
  </si>
  <si>
    <t>партия</t>
  </si>
  <si>
    <t>Испытания песка на соответствие ГОСТ 8736</t>
  </si>
  <si>
    <t>Испытания щебня, гравия на соответствие ГОСТ 8267</t>
  </si>
  <si>
    <t>Стоимость, р. за указ.количество</t>
  </si>
  <si>
    <t>Прочие услуги</t>
  </si>
  <si>
    <t>Ед.изм.</t>
  </si>
  <si>
    <t>час</t>
  </si>
  <si>
    <t>Стоимость, р./ед.изм.</t>
  </si>
  <si>
    <t>шт.</t>
  </si>
  <si>
    <t xml:space="preserve">НА РАСТВОРЫ СТРОИТЕЛЬНЫЕ (ГОСТ 28013-98) ОАО "СЗСМ" </t>
  </si>
  <si>
    <t xml:space="preserve">С 01 ОКТЯБРЯ 2011 г. </t>
  </si>
  <si>
    <t>ПРОЕКТ! НЕ УТВЕРЖДЕН!!!</t>
  </si>
  <si>
    <t>БСТ  B  7.5(100) F50 W2 П-1 (ПЦ 500 Д0-Н)</t>
  </si>
  <si>
    <t>БСТ  B 12.5(150)  F75 W2 П-1 (ПЦ 500 Д0-Н)</t>
  </si>
  <si>
    <t>БСТ  B 12.5(150) F150 W4 П-1 (ПЦ 500 Д0-Н)</t>
  </si>
  <si>
    <t>БСТ  B 12.5(150) F200 W6 П-1 (ПЦ 500 Д0-Н)</t>
  </si>
  <si>
    <t>БСТ  B 12.5(150) F300 W8 П-1 (ПЦ 500 Д0-Н)</t>
  </si>
  <si>
    <t>БСТ  B 15(200)  F75 W2 П-1 (ПЦ 500 Д0-Н)</t>
  </si>
  <si>
    <t>БСТ  B 15(200) F150 W4 П-1 (ПЦ 500 Д0-Н)</t>
  </si>
  <si>
    <t>БСТ  B 15(200) F200 W6 П-1 (ПЦ 500 Д0-Н)</t>
  </si>
  <si>
    <t>БСТ  B 22.5(300)  F75 W2 П-1 (ПЦ 500 Д0-Н)</t>
  </si>
  <si>
    <t>БСТ  B 25(350)  F75 W2 П-1 (ПЦ 500 Д0-Н)</t>
  </si>
  <si>
    <t>БСТ  B 30(400) F200 W6 П-1 (ПЦ 500 Д0-Н)</t>
  </si>
  <si>
    <t>БСТ  B 30(400) F300 W8 П-1 (ПЦ 500 Д0-Н)</t>
  </si>
  <si>
    <t>БСТ  B 20(250)  F75 W2 П-1 (ПЦ 500 Д0-Н)</t>
  </si>
  <si>
    <t>БСТ  B 15(200) F300 W8 П-1 (ПЦ 500 Д0-Н)</t>
  </si>
  <si>
    <t>БСТ  B 20(250) F150 W4 П-1 (ПЦ 500 Д0-Н)</t>
  </si>
  <si>
    <t>БСТ  B 20(250) F200 W6 П-1 (ПЦ 500 Д0-Н)</t>
  </si>
  <si>
    <t>БСТ  B 20(250) F300 W8 П-1 (ПЦ 500 Д0-Н)</t>
  </si>
  <si>
    <t>БСТ  B 22.5(300) F150 W4 П-1 (ПЦ 500 Д0-Н)</t>
  </si>
  <si>
    <t>БСТ  B 22.5(300) F200 W6 П-1 (ПЦ 500 Д0-Н)</t>
  </si>
  <si>
    <t>БСТ  B 22.5(300) F300 W8 П-1 (ПЦ 500 Д0-Н)</t>
  </si>
  <si>
    <t>БСТ  B 25(350) F150W4 П-1 (ПЦ 500 Д0-Н)</t>
  </si>
  <si>
    <t>БСТ  B 25(350) F200 W6 П-1 (ПЦ 500 Д0-Н)</t>
  </si>
  <si>
    <t>БСТ  B 25(350) F300 W8 П-1 (ПЦ 500 Д0-Н)</t>
  </si>
  <si>
    <t>БСТ  B 30(400)  F75 W2 П-1 (ПЦ 500 Д0-Н)</t>
  </si>
  <si>
    <t xml:space="preserve">НА БЕТОННЫЕ СМЕСИ ТЯЖЕЛЫЕ (ГОСТ 7473-2010) ОАО "СЗСМ"  С 01 Июля 2013 г.) </t>
  </si>
  <si>
    <t>БЕТОННЫЕ СМЕСИ ТЯЖЕЛЫЕ, удобоукладываемость П-1 на щебне мелкой фракции</t>
  </si>
  <si>
    <t xml:space="preserve">БЕТОННЫЕ СМЕСИ ТЯЖЕЛЫЕ, удобоукладываемость П-2, П-4 на щебне мелкой фракции </t>
  </si>
  <si>
    <t>Г.В.Макарова</t>
  </si>
  <si>
    <t>ПЦ 500Д0-Н</t>
  </si>
  <si>
    <t>НА С/С цем.</t>
  </si>
  <si>
    <t xml:space="preserve">   увеличивается на стоимости добавки</t>
  </si>
  <si>
    <t xml:space="preserve">1. В случае применения противоморозной добавки стоимость бетона </t>
  </si>
  <si>
    <t>БСТ  B  7.5(100) F50 W2 П-2,П-4 (ПЦ 500 Д0-Н)</t>
  </si>
  <si>
    <t>БСТ  B 12.5(150)  F75 W2 П-2,П-4 (ПЦ 500 Д0-Н)</t>
  </si>
  <si>
    <t>БСТ  B 12.5(150) F150 W4 П-2,П-4 (ПЦ 500 Д0-Н)</t>
  </si>
  <si>
    <t>БСТ  B 12.5(150) F200 W6 П-2,П-4 (ПЦ 500 Д0-Н)</t>
  </si>
  <si>
    <t>БСТ  B 12.5(150) F300 W8 П-2,П-4 (ПЦ 500 Д0-Н)</t>
  </si>
  <si>
    <t>БСТ  B 15(200)  F75 W2 П-2,П-4 (ПЦ 500 Д0-Н)</t>
  </si>
  <si>
    <t>БСТ  B 15(200) F150 W4 П-2,П-4 (ПЦ 500 Д0-Н)</t>
  </si>
  <si>
    <t>БСТ  B 15(200) F200 W6 П-2,П-4 (ПЦ 500 Д0-Н)</t>
  </si>
  <si>
    <t>БСТ  B 15(200) F300 W8 П-2,П-4 (ПЦ 500 Д0-Н)</t>
  </si>
  <si>
    <t>БСТ  B 20(250)  F75 W2 П-2,П-4 (ПЦ 500 Д0-Н)</t>
  </si>
  <si>
    <t>БСТ  B 20(250) F150 W4 П-2,П-4 (ПЦ 500 Д0-Н)</t>
  </si>
  <si>
    <t>БСТ  B 20(250) F200 W6 П-2,П-4 (ПЦ 500 Д0-Н)</t>
  </si>
  <si>
    <t>БСТ  B 20(250) F300 W8 П-2,П-4 (ПЦ 500 Д0-Н)</t>
  </si>
  <si>
    <t>БСТ  B 22.5(300)  F75 W2 П-2,П-4 (ПЦ 500 Д0-Н)</t>
  </si>
  <si>
    <t>БСТ  B 22.5(300) F150 W4 П-2,П-4 (ПЦ 500 Д0-Н)</t>
  </si>
  <si>
    <t>БСТ  B 22.5(300) F200 W6 П-2,П-4 (ПЦ 500 Д0-Н)</t>
  </si>
  <si>
    <t>БСТ  B 22.5(300) F300 W8 П-2,П-4 (ПЦ 500 Д0-Н)</t>
  </si>
  <si>
    <t>БСТ  B 25(350)  F75 W2 П-2,П-4 (ПЦ 500 Д0-Н)</t>
  </si>
  <si>
    <t>БСТ  B 25(350) F150W4 П-2,П-4 (ПЦ 500 Д0-Н)</t>
  </si>
  <si>
    <t>БСТ  B 25(350) F200 W6 П-2,П-4 (ПЦ 500 Д0-Н)</t>
  </si>
  <si>
    <t>БСТ  B 25(350) F300 W8 П-2,П-4 (ПЦ 500 Д0-Н)</t>
  </si>
  <si>
    <t>БСТ  B 30(400)  F75 W2 П-2,П-4 (ПЦ 500 Д0-Н)</t>
  </si>
  <si>
    <t>БСТ  B 30(400) F200 W6 П-2,П-4 (ПЦ 500 Д0-Н)</t>
  </si>
  <si>
    <t>БСТ  B 30(400) F300 W8 П-2,П-4 (ПЦ 500 Д0-Н)</t>
  </si>
  <si>
    <t>Плита дорожная 1П30.18-10</t>
  </si>
  <si>
    <t>Плита дорожная 2П30.18-10</t>
  </si>
  <si>
    <t xml:space="preserve">                                        ПРАЙС-ЛИСТ</t>
  </si>
  <si>
    <t>к Приказу от"__" ______ 2013 г. № _____</t>
  </si>
  <si>
    <t xml:space="preserve">                              НА БЕТОННЫЕ И ЖЕЛЕЗОБЕТОННЫЕ ИЗДЕЛИЯ </t>
  </si>
  <si>
    <t xml:space="preserve">                         ОАО "СЗСМ" С 01 ИЮЛЯ 2013 г. </t>
  </si>
  <si>
    <t xml:space="preserve">    "УТВЕРЖДАЮ"</t>
  </si>
  <si>
    <t xml:space="preserve">         "____"_____________ 2013 г.</t>
  </si>
  <si>
    <t xml:space="preserve">                                   Генеральный директор ОАО "СЗСМ" _______ Малков В.В.</t>
  </si>
  <si>
    <t>Плита дорожная 2П30.18-30</t>
  </si>
  <si>
    <t>03 Плиты плоские</t>
  </si>
  <si>
    <t>04 Плиты покрытия ребристые</t>
  </si>
  <si>
    <t>05 Плиты сантехнические</t>
  </si>
  <si>
    <t>06 Плиты дорожные</t>
  </si>
  <si>
    <t>07 Изделия для теплосетей</t>
  </si>
  <si>
    <t>08 Изделия колодцев</t>
  </si>
  <si>
    <t>09 Плиты балконов</t>
  </si>
  <si>
    <t>10 Изделия забора</t>
  </si>
  <si>
    <t>12 Опорные подушки</t>
  </si>
  <si>
    <t>13 Перемычки</t>
  </si>
  <si>
    <t>14 Прогоны, ригели</t>
  </si>
  <si>
    <t>15 Приставки, стойки ЛЭП</t>
  </si>
  <si>
    <t>16 Сваи</t>
  </si>
  <si>
    <t>17 Фундаментные балки</t>
  </si>
  <si>
    <t>18 Разное</t>
  </si>
  <si>
    <t>19 Элементы благоустройства</t>
  </si>
  <si>
    <t>20 Изделия дачного строительства</t>
  </si>
  <si>
    <t>21 Изделия ритуальных услуг</t>
  </si>
  <si>
    <t>22 Сборные бетонные изделия</t>
  </si>
  <si>
    <t>23 Блоки стен подвалов</t>
  </si>
  <si>
    <t>11 Элементы лестниц</t>
  </si>
  <si>
    <t>24 Диафрагмы жесткости</t>
  </si>
  <si>
    <t>Перемычка  1ПБ13-1п</t>
  </si>
  <si>
    <t>Перемычка  1ПБ16-1п</t>
  </si>
  <si>
    <t>Перемычка  2ПБ13-1п</t>
  </si>
  <si>
    <t>Перемычка  2ПБ16-2п</t>
  </si>
  <si>
    <t>Перемычка  2ПБ17-2п</t>
  </si>
  <si>
    <t>Перемычка  2ПБ19-3п</t>
  </si>
  <si>
    <t>Перемычка  2ПБ22-3п</t>
  </si>
  <si>
    <t>Перемычка  2ПБ25-3п</t>
  </si>
  <si>
    <t>Перемычка  2ПБ26-4п</t>
  </si>
  <si>
    <t>Перемычка  2ПБ29-4п</t>
  </si>
  <si>
    <t>Перемычка  2ПБ30-4п</t>
  </si>
  <si>
    <t>Перемычка  3ПБ 18-8п</t>
  </si>
  <si>
    <t>Перемычка  3ПБ 21-8п</t>
  </si>
  <si>
    <t>Перемычка  3ПБ 25-8п</t>
  </si>
  <si>
    <t>Перемычка  3ПБ 27-8п</t>
  </si>
  <si>
    <t>Перемычка  3ПБ 30-8п</t>
  </si>
  <si>
    <t>Перемычка  5ПБ 18-27п</t>
  </si>
  <si>
    <t>Перемычка  5ПБ 21-27п</t>
  </si>
  <si>
    <t>Перемычка  5ПБ 25-27п</t>
  </si>
  <si>
    <t>Перемычка  5ПБ 27-27п</t>
  </si>
  <si>
    <t>Перемычка 10 ПБ 18-27п</t>
  </si>
  <si>
    <t>Перемычка 10 ПБ 21-27п</t>
  </si>
  <si>
    <t>Перемычка 10 ПБ 25-37п</t>
  </si>
  <si>
    <t>Перемычка 10 ПБ 25-27п</t>
  </si>
  <si>
    <t>Перемычка 10 ПБ 27-27п</t>
  </si>
  <si>
    <t>Перемычка 10 ПБ 27-37п</t>
  </si>
  <si>
    <t>Перемычка 10 ПБ 21-27ап</t>
  </si>
  <si>
    <t>Перемычка 10 ПБ 25-27ап</t>
  </si>
  <si>
    <t>Перемычка 10 ПБ 27-27ап</t>
  </si>
  <si>
    <t>Перемычка 3 ПП 21-71</t>
  </si>
  <si>
    <t>Перемычка 3 ПП 27-71</t>
  </si>
  <si>
    <t>Перемычка  3ПБ 13-37п</t>
  </si>
  <si>
    <t>Перемычка  3ПБ 16-37п</t>
  </si>
  <si>
    <t>Перемычка  3ПБ 18-37п</t>
  </si>
  <si>
    <t>Перемычка  5ПБ 25-37п</t>
  </si>
  <si>
    <t>Перемычка  5ПБ 27-37п</t>
  </si>
  <si>
    <t>Перемычка 8 ПБ 13-1п</t>
  </si>
  <si>
    <t>Перемычка 8 ПБ 16-1п</t>
  </si>
  <si>
    <t>Перемычка 8 ПБ 17-2п</t>
  </si>
  <si>
    <t>Перемычка 8 ПБ 19-3п</t>
  </si>
  <si>
    <t>Перемычка 9 ПБ 13-37п</t>
  </si>
  <si>
    <t>Перемычка 9 ПБ 16-37п</t>
  </si>
  <si>
    <t>Перемычка 9 ПБ 18-37п</t>
  </si>
  <si>
    <t>Перемычка 9 ПБ 18-8п</t>
  </si>
  <si>
    <t>Перемычка 9 ПБ 21-8п</t>
  </si>
  <si>
    <t>Перемычка 9 ПБ 22-3п</t>
  </si>
  <si>
    <t>Перемычка 9 ПБ 25-3п</t>
  </si>
  <si>
    <t>Перемычка 9 ПБ 25-8п</t>
  </si>
  <si>
    <t>Перемычка 9 ПБ 26-4п</t>
  </si>
  <si>
    <t>Перемычка 9 ПБ 27-8п</t>
  </si>
  <si>
    <t>Перемычка 9 ПБ 29-4п</t>
  </si>
  <si>
    <t>Перемычка 9 ПБ 30-4п</t>
  </si>
  <si>
    <t xml:space="preserve">                                                 ПРАЙС-ЛИСТ</t>
  </si>
  <si>
    <t>Цена с НДС за 1 шт. в руб.</t>
  </si>
  <si>
    <t>Блок стены подвала ФБС  9.6.3-Т</t>
  </si>
  <si>
    <t xml:space="preserve">                                                                                                                                                НА БЕТОННЫЕ И ЖЕЛЕЗОБЕТОННЫЕ ИЗДЕЛИЯ ОАО "СЗСМ" С 01 февраля  2018 г.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</si>
</sst>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00"/>
  </numFmts>
  <fonts count="25">
    <font>
      <sz val="10"/>
      <name val="Arial Cyr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2" fontId="3" fillId="0" borderId="0" xfId="0" applyNumberFormat="1" applyFont="1"/>
    <xf numFmtId="0" fontId="3" fillId="0" borderId="0" xfId="0" applyFont="1" applyFill="1"/>
    <xf numFmtId="0" fontId="2" fillId="0" borderId="0" xfId="0" applyFont="1" applyFill="1" applyAlignment="1">
      <alignment horizontal="center" vertical="center" wrapText="1"/>
    </xf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vertical="top" wrapText="1"/>
    </xf>
    <xf numFmtId="0" fontId="11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43" fontId="11" fillId="0" borderId="1" xfId="2" applyFont="1" applyFill="1" applyBorder="1" applyAlignment="1">
      <alignment horizontal="right" vertical="top"/>
    </xf>
    <xf numFmtId="164" fontId="10" fillId="2" borderId="1" xfId="0" applyNumberFormat="1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center" vertical="top"/>
    </xf>
    <xf numFmtId="43" fontId="11" fillId="0" borderId="1" xfId="2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8" fillId="0" borderId="1" xfId="0" applyFont="1" applyFill="1" applyBorder="1" applyAlignment="1">
      <alignment vertical="top"/>
    </xf>
    <xf numFmtId="43" fontId="11" fillId="2" borderId="1" xfId="0" applyNumberFormat="1" applyFont="1" applyFill="1" applyBorder="1" applyAlignment="1">
      <alignment vertical="top"/>
    </xf>
    <xf numFmtId="164" fontId="11" fillId="0" borderId="0" xfId="0" applyNumberFormat="1" applyFont="1" applyAlignment="1">
      <alignment vertical="top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12" fillId="0" borderId="0" xfId="0" applyFont="1"/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4" fontId="5" fillId="0" borderId="6" xfId="0" applyNumberFormat="1" applyFont="1" applyBorder="1"/>
    <xf numFmtId="4" fontId="5" fillId="0" borderId="7" xfId="0" applyNumberFormat="1" applyFont="1" applyBorder="1"/>
    <xf numFmtId="0" fontId="5" fillId="0" borderId="8" xfId="0" applyFont="1" applyBorder="1" applyAlignment="1">
      <alignment horizontal="center" vertical="top"/>
    </xf>
    <xf numFmtId="0" fontId="5" fillId="0" borderId="9" xfId="0" applyFon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11" xfId="0" applyNumberFormat="1" applyFont="1" applyBorder="1"/>
    <xf numFmtId="0" fontId="5" fillId="0" borderId="12" xfId="0" applyFont="1" applyBorder="1" applyAlignment="1">
      <alignment horizontal="center" vertical="top"/>
    </xf>
    <xf numFmtId="4" fontId="5" fillId="0" borderId="13" xfId="0" applyNumberFormat="1" applyFont="1" applyBorder="1"/>
    <xf numFmtId="4" fontId="5" fillId="0" borderId="14" xfId="0" applyNumberFormat="1" applyFont="1" applyBorder="1"/>
    <xf numFmtId="4" fontId="5" fillId="0" borderId="15" xfId="0" applyNumberFormat="1" applyFont="1" applyBorder="1"/>
    <xf numFmtId="0" fontId="5" fillId="0" borderId="16" xfId="0" applyFont="1" applyFill="1" applyBorder="1" applyAlignment="1">
      <alignment horizontal="center" vertical="top"/>
    </xf>
    <xf numFmtId="0" fontId="5" fillId="0" borderId="17" xfId="0" applyFont="1" applyBorder="1"/>
    <xf numFmtId="4" fontId="5" fillId="0" borderId="17" xfId="0" applyNumberFormat="1" applyFont="1" applyBorder="1"/>
    <xf numFmtId="4" fontId="5" fillId="0" borderId="16" xfId="0" applyNumberFormat="1" applyFont="1" applyBorder="1"/>
    <xf numFmtId="4" fontId="5" fillId="0" borderId="18" xfId="0" applyNumberFormat="1" applyFont="1" applyBorder="1"/>
    <xf numFmtId="4" fontId="5" fillId="0" borderId="19" xfId="0" applyNumberFormat="1" applyFont="1" applyBorder="1"/>
    <xf numFmtId="0" fontId="13" fillId="0" borderId="0" xfId="0" applyFont="1"/>
    <xf numFmtId="0" fontId="6" fillId="0" borderId="0" xfId="0" applyFont="1" applyAlignment="1">
      <alignment horizontal="right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11" fillId="0" borderId="1" xfId="0" applyFont="1" applyBorder="1"/>
    <xf numFmtId="4" fontId="11" fillId="0" borderId="1" xfId="0" applyNumberFormat="1" applyFont="1" applyBorder="1"/>
    <xf numFmtId="4" fontId="6" fillId="0" borderId="1" xfId="0" applyNumberFormat="1" applyFont="1" applyBorder="1"/>
    <xf numFmtId="0" fontId="13" fillId="0" borderId="27" xfId="0" applyFont="1" applyBorder="1" applyAlignment="1">
      <alignment vertical="center" wrapText="1"/>
    </xf>
    <xf numFmtId="0" fontId="8" fillId="0" borderId="1" xfId="0" applyFont="1" applyBorder="1"/>
    <xf numFmtId="4" fontId="8" fillId="0" borderId="1" xfId="0" applyNumberFormat="1" applyFont="1" applyBorder="1"/>
    <xf numFmtId="0" fontId="8" fillId="0" borderId="25" xfId="0" applyFont="1" applyBorder="1"/>
    <xf numFmtId="0" fontId="8" fillId="0" borderId="28" xfId="0" applyFont="1" applyBorder="1"/>
    <xf numFmtId="0" fontId="11" fillId="0" borderId="0" xfId="0" applyFont="1" applyAlignment="1"/>
    <xf numFmtId="0" fontId="0" fillId="0" borderId="0" xfId="0" applyFont="1"/>
    <xf numFmtId="0" fontId="7" fillId="0" borderId="29" xfId="0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top"/>
    </xf>
    <xf numFmtId="4" fontId="5" fillId="0" borderId="30" xfId="0" applyNumberFormat="1" applyFont="1" applyBorder="1"/>
    <xf numFmtId="4" fontId="5" fillId="0" borderId="31" xfId="0" applyNumberFormat="1" applyFont="1" applyBorder="1"/>
    <xf numFmtId="0" fontId="5" fillId="0" borderId="0" xfId="0" applyFont="1" applyBorder="1"/>
    <xf numFmtId="4" fontId="5" fillId="0" borderId="0" xfId="0" applyNumberFormat="1" applyFont="1" applyBorder="1"/>
    <xf numFmtId="0" fontId="0" fillId="0" borderId="0" xfId="0" applyBorder="1"/>
    <xf numFmtId="0" fontId="5" fillId="0" borderId="4" xfId="0" applyFont="1" applyBorder="1" applyAlignment="1">
      <alignment wrapText="1"/>
    </xf>
    <xf numFmtId="0" fontId="5" fillId="0" borderId="32" xfId="0" applyFont="1" applyBorder="1" applyAlignment="1">
      <alignment wrapText="1"/>
    </xf>
    <xf numFmtId="49" fontId="8" fillId="0" borderId="8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49" fontId="8" fillId="0" borderId="34" xfId="0" applyNumberFormat="1" applyFont="1" applyBorder="1"/>
    <xf numFmtId="0" fontId="8" fillId="0" borderId="35" xfId="0" applyFont="1" applyBorder="1" applyAlignment="1">
      <alignment horizontal="center"/>
    </xf>
    <xf numFmtId="49" fontId="8" fillId="0" borderId="36" xfId="0" applyNumberFormat="1" applyFont="1" applyBorder="1"/>
    <xf numFmtId="0" fontId="8" fillId="0" borderId="10" xfId="0" applyFont="1" applyBorder="1" applyAlignment="1">
      <alignment horizontal="center"/>
    </xf>
    <xf numFmtId="49" fontId="8" fillId="0" borderId="4" xfId="0" applyNumberFormat="1" applyFont="1" applyBorder="1"/>
    <xf numFmtId="49" fontId="8" fillId="0" borderId="9" xfId="0" applyNumberFormat="1" applyFont="1" applyBorder="1"/>
    <xf numFmtId="0" fontId="8" fillId="0" borderId="12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49" fontId="8" fillId="0" borderId="36" xfId="0" applyNumberFormat="1" applyFont="1" applyBorder="1" applyAlignment="1">
      <alignment wrapText="1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49" fontId="8" fillId="0" borderId="0" xfId="0" applyNumberFormat="1" applyFont="1" applyBorder="1"/>
    <xf numFmtId="49" fontId="8" fillId="0" borderId="38" xfId="0" applyNumberFormat="1" applyFont="1" applyBorder="1"/>
    <xf numFmtId="49" fontId="8" fillId="0" borderId="9" xfId="0" applyNumberFormat="1" applyFont="1" applyBorder="1" applyAlignment="1">
      <alignment wrapText="1"/>
    </xf>
    <xf numFmtId="49" fontId="8" fillId="0" borderId="9" xfId="0" applyNumberFormat="1" applyFont="1" applyBorder="1" applyAlignment="1">
      <alignment vertical="top" wrapText="1"/>
    </xf>
    <xf numFmtId="49" fontId="8" fillId="0" borderId="9" xfId="0" applyNumberFormat="1" applyFont="1" applyBorder="1" applyAlignment="1">
      <alignment vertical="top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4" fontId="8" fillId="0" borderId="0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 wrapText="1"/>
    </xf>
    <xf numFmtId="4" fontId="8" fillId="0" borderId="34" xfId="0" applyNumberFormat="1" applyFont="1" applyBorder="1" applyAlignment="1">
      <alignment horizontal="right"/>
    </xf>
    <xf numFmtId="4" fontId="8" fillId="0" borderId="36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right"/>
    </xf>
    <xf numFmtId="4" fontId="8" fillId="0" borderId="25" xfId="0" applyNumberFormat="1" applyFont="1" applyBorder="1" applyAlignment="1">
      <alignment horizontal="right" wrapText="1"/>
    </xf>
    <xf numFmtId="4" fontId="8" fillId="0" borderId="24" xfId="0" applyNumberFormat="1" applyFont="1" applyBorder="1" applyAlignment="1">
      <alignment horizontal="right" wrapText="1"/>
    </xf>
    <xf numFmtId="4" fontId="8" fillId="0" borderId="28" xfId="0" applyNumberFormat="1" applyFont="1" applyBorder="1" applyAlignment="1">
      <alignment horizontal="right" wrapText="1"/>
    </xf>
    <xf numFmtId="4" fontId="8" fillId="0" borderId="40" xfId="0" applyNumberFormat="1" applyFont="1" applyBorder="1" applyAlignment="1">
      <alignment horizontal="right" wrapText="1"/>
    </xf>
    <xf numFmtId="4" fontId="8" fillId="0" borderId="41" xfId="0" applyNumberFormat="1" applyFont="1" applyBorder="1" applyAlignment="1">
      <alignment horizontal="right" wrapText="1"/>
    </xf>
    <xf numFmtId="4" fontId="8" fillId="0" borderId="42" xfId="0" applyNumberFormat="1" applyFont="1" applyBorder="1" applyAlignment="1">
      <alignment horizontal="right" wrapText="1"/>
    </xf>
    <xf numFmtId="4" fontId="8" fillId="0" borderId="43" xfId="0" applyNumberFormat="1" applyFont="1" applyBorder="1" applyAlignment="1">
      <alignment horizontal="right" wrapText="1"/>
    </xf>
    <xf numFmtId="4" fontId="8" fillId="0" borderId="11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49" fontId="8" fillId="0" borderId="44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5" xfId="0" applyFont="1" applyBorder="1"/>
    <xf numFmtId="0" fontId="8" fillId="0" borderId="6" xfId="0" applyFont="1" applyBorder="1" applyAlignment="1">
      <alignment horizontal="right"/>
    </xf>
    <xf numFmtId="0" fontId="7" fillId="0" borderId="2" xfId="0" applyFont="1" applyBorder="1" applyAlignment="1">
      <alignment horizontal="right" wrapText="1"/>
    </xf>
    <xf numFmtId="0" fontId="7" fillId="0" borderId="45" xfId="0" applyFont="1" applyBorder="1" applyAlignment="1">
      <alignment horizontal="right" wrapText="1"/>
    </xf>
    <xf numFmtId="0" fontId="8" fillId="0" borderId="23" xfId="0" applyFont="1" applyBorder="1" applyAlignment="1">
      <alignment horizontal="center" vertical="top"/>
    </xf>
    <xf numFmtId="4" fontId="8" fillId="0" borderId="22" xfId="0" applyNumberFormat="1" applyFont="1" applyBorder="1"/>
    <xf numFmtId="4" fontId="8" fillId="0" borderId="15" xfId="0" applyNumberFormat="1" applyFont="1" applyBorder="1"/>
    <xf numFmtId="0" fontId="8" fillId="0" borderId="32" xfId="0" applyFont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wrapText="1"/>
    </xf>
    <xf numFmtId="4" fontId="5" fillId="0" borderId="22" xfId="0" applyNumberFormat="1" applyFont="1" applyBorder="1"/>
    <xf numFmtId="0" fontId="5" fillId="0" borderId="46" xfId="0" applyFont="1" applyBorder="1" applyAlignment="1">
      <alignment horizontal="center" vertical="top"/>
    </xf>
    <xf numFmtId="0" fontId="5" fillId="0" borderId="44" xfId="0" applyFont="1" applyBorder="1" applyAlignment="1">
      <alignment horizontal="center" vertical="top"/>
    </xf>
    <xf numFmtId="0" fontId="5" fillId="0" borderId="6" xfId="0" applyFont="1" applyBorder="1"/>
    <xf numFmtId="0" fontId="7" fillId="0" borderId="4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9" fontId="8" fillId="0" borderId="49" xfId="0" applyNumberFormat="1" applyFont="1" applyBorder="1" applyAlignment="1">
      <alignment horizontal="left" vertical="top"/>
    </xf>
    <xf numFmtId="49" fontId="8" fillId="0" borderId="38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4" fontId="5" fillId="0" borderId="42" xfId="0" applyNumberFormat="1" applyFont="1" applyBorder="1"/>
    <xf numFmtId="4" fontId="5" fillId="0" borderId="43" xfId="0" applyNumberFormat="1" applyFont="1" applyBorder="1"/>
    <xf numFmtId="4" fontId="5" fillId="0" borderId="50" xfId="0" applyNumberFormat="1" applyFont="1" applyBorder="1"/>
    <xf numFmtId="0" fontId="8" fillId="0" borderId="12" xfId="0" applyFont="1" applyBorder="1" applyAlignment="1">
      <alignment horizontal="center" vertical="top"/>
    </xf>
    <xf numFmtId="0" fontId="8" fillId="0" borderId="11" xfId="0" applyFont="1" applyBorder="1"/>
    <xf numFmtId="4" fontId="8" fillId="0" borderId="11" xfId="0" applyNumberFormat="1" applyFont="1" applyBorder="1"/>
    <xf numFmtId="0" fontId="8" fillId="0" borderId="22" xfId="0" applyFont="1" applyBorder="1"/>
    <xf numFmtId="2" fontId="7" fillId="0" borderId="5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/>
    <xf numFmtId="0" fontId="8" fillId="0" borderId="7" xfId="0" applyFont="1" applyBorder="1"/>
    <xf numFmtId="0" fontId="8" fillId="0" borderId="23" xfId="0" applyFont="1" applyBorder="1"/>
    <xf numFmtId="4" fontId="7" fillId="0" borderId="15" xfId="0" applyNumberFormat="1" applyFont="1" applyBorder="1"/>
    <xf numFmtId="0" fontId="13" fillId="0" borderId="4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vertical="center"/>
    </xf>
    <xf numFmtId="2" fontId="13" fillId="0" borderId="11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 vertical="top"/>
    </xf>
    <xf numFmtId="0" fontId="11" fillId="0" borderId="8" xfId="0" applyFont="1" applyBorder="1"/>
    <xf numFmtId="0" fontId="11" fillId="0" borderId="23" xfId="0" applyFont="1" applyBorder="1"/>
    <xf numFmtId="0" fontId="11" fillId="0" borderId="22" xfId="0" applyFont="1" applyBorder="1"/>
    <xf numFmtId="0" fontId="8" fillId="0" borderId="0" xfId="0" applyFont="1" applyBorder="1" applyAlignment="1">
      <alignment wrapText="1"/>
    </xf>
    <xf numFmtId="0" fontId="22" fillId="0" borderId="0" xfId="0" applyFont="1" applyBorder="1"/>
    <xf numFmtId="0" fontId="7" fillId="0" borderId="21" xfId="0" applyFont="1" applyBorder="1"/>
    <xf numFmtId="0" fontId="8" fillId="0" borderId="51" xfId="0" applyFont="1" applyBorder="1"/>
    <xf numFmtId="2" fontId="3" fillId="0" borderId="1" xfId="0" applyNumberFormat="1" applyFont="1" applyBorder="1"/>
    <xf numFmtId="2" fontId="5" fillId="0" borderId="9" xfId="0" applyNumberFormat="1" applyFont="1" applyFill="1" applyBorder="1" applyAlignment="1">
      <alignment horizontal="center"/>
    </xf>
    <xf numFmtId="2" fontId="5" fillId="0" borderId="34" xfId="0" applyNumberFormat="1" applyFont="1" applyFill="1" applyBorder="1" applyAlignment="1">
      <alignment horizontal="center"/>
    </xf>
    <xf numFmtId="4" fontId="3" fillId="0" borderId="1" xfId="0" applyNumberFormat="1" applyFont="1" applyBorder="1"/>
    <xf numFmtId="2" fontId="5" fillId="0" borderId="4" xfId="0" applyNumberFormat="1" applyFont="1" applyFill="1" applyBorder="1" applyAlignment="1">
      <alignment horizontal="center"/>
    </xf>
    <xf numFmtId="2" fontId="5" fillId="0" borderId="32" xfId="0" applyNumberFormat="1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0" fontId="5" fillId="0" borderId="32" xfId="0" applyFont="1" applyBorder="1"/>
    <xf numFmtId="4" fontId="5" fillId="0" borderId="32" xfId="0" applyNumberFormat="1" applyFont="1" applyBorder="1"/>
    <xf numFmtId="0" fontId="5" fillId="0" borderId="1" xfId="0" applyFont="1" applyBorder="1" applyAlignment="1">
      <alignment horizontal="center" vertical="top"/>
    </xf>
    <xf numFmtId="4" fontId="5" fillId="0" borderId="29" xfId="0" applyNumberFormat="1" applyFont="1" applyBorder="1"/>
    <xf numFmtId="4" fontId="5" fillId="0" borderId="1" xfId="0" applyNumberFormat="1" applyFont="1" applyBorder="1"/>
    <xf numFmtId="0" fontId="7" fillId="0" borderId="45" xfId="0" applyFont="1" applyFill="1" applyBorder="1" applyAlignment="1">
      <alignment horizontal="center" vertical="center" wrapText="1"/>
    </xf>
    <xf numFmtId="0" fontId="23" fillId="0" borderId="0" xfId="0" applyFont="1"/>
    <xf numFmtId="43" fontId="3" fillId="0" borderId="0" xfId="0" applyNumberFormat="1" applyFont="1" applyFill="1"/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24" fillId="0" borderId="0" xfId="0" applyFont="1"/>
    <xf numFmtId="0" fontId="8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8" fillId="0" borderId="23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vertical="top" wrapText="1"/>
    </xf>
    <xf numFmtId="164" fontId="11" fillId="0" borderId="22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top"/>
    </xf>
    <xf numFmtId="0" fontId="9" fillId="2" borderId="28" xfId="0" applyFont="1" applyFill="1" applyBorder="1" applyAlignment="1">
      <alignment vertical="top" wrapText="1"/>
    </xf>
    <xf numFmtId="164" fontId="10" fillId="2" borderId="28" xfId="0" applyNumberFormat="1" applyFont="1" applyFill="1" applyBorder="1" applyAlignment="1">
      <alignment vertical="top" wrapText="1"/>
    </xf>
    <xf numFmtId="0" fontId="8" fillId="2" borderId="44" xfId="0" applyFont="1" applyFill="1" applyBorder="1" applyAlignment="1">
      <alignment vertical="top"/>
    </xf>
    <xf numFmtId="0" fontId="9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164" fontId="11" fillId="2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64" fontId="11" fillId="2" borderId="30" xfId="0" applyNumberFormat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3" fontId="11" fillId="0" borderId="11" xfId="2" applyFont="1" applyFill="1" applyBorder="1" applyAlignment="1">
      <alignment horizontal="center" vertical="center"/>
    </xf>
    <xf numFmtId="43" fontId="11" fillId="0" borderId="15" xfId="2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43" fontId="11" fillId="0" borderId="11" xfId="0" applyNumberFormat="1" applyFont="1" applyFill="1" applyBorder="1" applyAlignment="1">
      <alignment horizontal="center" vertical="center" wrapText="1"/>
    </xf>
    <xf numFmtId="43" fontId="11" fillId="0" borderId="15" xfId="0" applyNumberFormat="1" applyFont="1" applyFill="1" applyBorder="1" applyAlignment="1">
      <alignment horizontal="center" vertical="center" wrapText="1"/>
    </xf>
    <xf numFmtId="43" fontId="11" fillId="2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vertical="top" wrapText="1"/>
    </xf>
    <xf numFmtId="164" fontId="8" fillId="0" borderId="1" xfId="0" applyNumberFormat="1" applyFont="1" applyFill="1" applyBorder="1" applyAlignment="1">
      <alignment vertical="top" wrapText="1"/>
    </xf>
    <xf numFmtId="164" fontId="11" fillId="3" borderId="28" xfId="0" applyNumberFormat="1" applyFont="1" applyFill="1" applyBorder="1" applyAlignment="1">
      <alignment vertical="top" wrapText="1"/>
    </xf>
    <xf numFmtId="2" fontId="11" fillId="3" borderId="30" xfId="0" applyNumberFormat="1" applyFont="1" applyFill="1" applyBorder="1" applyAlignment="1">
      <alignment horizontal="right" wrapText="1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/>
    <xf numFmtId="0" fontId="3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18" fillId="3" borderId="0" xfId="0" applyFont="1" applyFill="1"/>
    <xf numFmtId="2" fontId="11" fillId="0" borderId="30" xfId="0" applyNumberFormat="1" applyFont="1" applyFill="1" applyBorder="1" applyAlignment="1">
      <alignment horizontal="right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53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top"/>
    </xf>
    <xf numFmtId="0" fontId="7" fillId="0" borderId="20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4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13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wrapText="1"/>
    </xf>
    <xf numFmtId="0" fontId="11" fillId="0" borderId="50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48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11" fillId="0" borderId="0" xfId="0" applyFont="1" applyAlignment="1">
      <alignment wrapText="1"/>
    </xf>
    <xf numFmtId="0" fontId="6" fillId="0" borderId="55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8" fillId="0" borderId="55" xfId="0" applyFont="1" applyBorder="1" applyAlignment="1"/>
    <xf numFmtId="0" fontId="13" fillId="0" borderId="29" xfId="0" applyFont="1" applyBorder="1" applyAlignment="1">
      <alignment vertical="center" wrapText="1"/>
    </xf>
    <xf numFmtId="0" fontId="8" fillId="0" borderId="27" xfId="0" applyFont="1" applyBorder="1" applyAlignment="1">
      <alignment wrapText="1"/>
    </xf>
    <xf numFmtId="0" fontId="8" fillId="0" borderId="43" xfId="0" applyFont="1" applyBorder="1" applyAlignment="1">
      <alignment wrapText="1"/>
    </xf>
    <xf numFmtId="0" fontId="6" fillId="0" borderId="0" xfId="0" applyFont="1" applyAlignment="1">
      <alignment horizontal="center" vertical="top"/>
    </xf>
    <xf numFmtId="0" fontId="8" fillId="0" borderId="0" xfId="0" applyFont="1" applyAlignment="1"/>
    <xf numFmtId="0" fontId="7" fillId="0" borderId="57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7" fillId="0" borderId="52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15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pane xSplit="2" ySplit="8" topLeftCell="C58" activePane="bottomRight" state="frozen"/>
      <selection pane="topRight" activeCell="C1" sqref="C1"/>
      <selection pane="bottomLeft" activeCell="A7" sqref="A7"/>
      <selection pane="bottomRight" activeCell="F79" sqref="F79"/>
    </sheetView>
  </sheetViews>
  <sheetFormatPr defaultRowHeight="12" outlineLevelCol="1"/>
  <cols>
    <col min="1" max="1" width="4.42578125" style="2" customWidth="1"/>
    <col min="2" max="2" width="41.7109375" style="2" bestFit="1" customWidth="1"/>
    <col min="3" max="4" width="10.42578125" style="2" customWidth="1"/>
    <col min="5" max="5" width="12.140625" style="1" customWidth="1" outlineLevel="1"/>
    <col min="6" max="7" width="10.42578125" style="1" customWidth="1" outlineLevel="1"/>
    <col min="8" max="8" width="10.42578125" style="2" customWidth="1"/>
    <col min="9" max="9" width="9.140625" style="2" customWidth="1"/>
    <col min="10" max="10" width="9.140625" style="2"/>
    <col min="11" max="11" width="10.7109375" style="2" bestFit="1" customWidth="1"/>
    <col min="12" max="16384" width="9.140625" style="2"/>
  </cols>
  <sheetData>
    <row r="1" spans="1:9">
      <c r="A1" s="16"/>
      <c r="B1" s="16"/>
      <c r="C1" s="16"/>
      <c r="D1" s="16"/>
      <c r="E1" s="17"/>
      <c r="F1" s="16"/>
      <c r="G1" s="9"/>
      <c r="H1" s="17" t="s">
        <v>473</v>
      </c>
    </row>
    <row r="2" spans="1:9">
      <c r="A2" s="16"/>
      <c r="B2" s="16"/>
      <c r="C2" s="16"/>
      <c r="D2" s="16"/>
      <c r="E2" s="17"/>
      <c r="F2" s="16"/>
      <c r="G2" s="9"/>
      <c r="H2" s="17" t="s">
        <v>442</v>
      </c>
    </row>
    <row r="3" spans="1:9" ht="14.25">
      <c r="A3" s="16"/>
      <c r="B3" s="16"/>
      <c r="C3" s="18" t="s">
        <v>443</v>
      </c>
      <c r="D3" s="16"/>
      <c r="E3" s="17"/>
      <c r="F3" s="16"/>
      <c r="G3" s="17"/>
      <c r="H3" s="9"/>
    </row>
    <row r="4" spans="1:9" ht="14.25">
      <c r="A4" s="16"/>
      <c r="B4" s="16"/>
      <c r="C4" s="19" t="s">
        <v>573</v>
      </c>
      <c r="D4" s="16"/>
      <c r="E4" s="17"/>
      <c r="F4" s="16"/>
      <c r="G4" s="17"/>
      <c r="H4" s="9"/>
    </row>
    <row r="5" spans="1:9" ht="15" thickBot="1">
      <c r="A5" s="16"/>
      <c r="B5" s="16"/>
      <c r="C5" s="19"/>
      <c r="D5" s="16"/>
      <c r="E5" s="17"/>
      <c r="F5" s="16"/>
      <c r="G5" s="17"/>
      <c r="H5" s="9"/>
    </row>
    <row r="6" spans="1:9" ht="12.75" customHeight="1">
      <c r="A6" s="260" t="s">
        <v>0</v>
      </c>
      <c r="B6" s="262" t="s">
        <v>287</v>
      </c>
      <c r="C6" s="264" t="s">
        <v>437</v>
      </c>
      <c r="D6" s="265"/>
      <c r="E6" s="266"/>
      <c r="F6" s="267" t="s">
        <v>304</v>
      </c>
      <c r="G6" s="268"/>
      <c r="H6" s="269"/>
    </row>
    <row r="7" spans="1:9" ht="26.25" thickBot="1">
      <c r="A7" s="278"/>
      <c r="B7" s="279"/>
      <c r="C7" s="66" t="s">
        <v>450</v>
      </c>
      <c r="D7" s="66" t="s">
        <v>451</v>
      </c>
      <c r="E7" s="67" t="s">
        <v>452</v>
      </c>
      <c r="F7" s="68" t="s">
        <v>450</v>
      </c>
      <c r="G7" s="66" t="s">
        <v>451</v>
      </c>
      <c r="H7" s="67" t="s">
        <v>452</v>
      </c>
    </row>
    <row r="8" spans="1:9" s="39" customFormat="1" ht="27.75" customHeight="1" thickBot="1">
      <c r="A8" s="270" t="s">
        <v>574</v>
      </c>
      <c r="B8" s="271"/>
      <c r="C8" s="272"/>
      <c r="D8" s="272"/>
      <c r="E8" s="272"/>
      <c r="F8" s="272"/>
      <c r="G8" s="272"/>
      <c r="H8" s="273"/>
    </row>
    <row r="9" spans="1:9">
      <c r="A9" s="41">
        <v>1</v>
      </c>
      <c r="B9" s="42" t="s">
        <v>549</v>
      </c>
      <c r="C9" s="43">
        <f>E9/1.18</f>
        <v>3546.6101694915255</v>
      </c>
      <c r="D9" s="43">
        <f>C9*0.18</f>
        <v>638.38983050847457</v>
      </c>
      <c r="E9" s="43">
        <v>4185</v>
      </c>
      <c r="F9" s="44">
        <f>H9/1.18</f>
        <v>4567.6262500000012</v>
      </c>
      <c r="G9" s="45">
        <f>F9*0.18</f>
        <v>822.17272500000013</v>
      </c>
      <c r="H9" s="46">
        <v>5389.7989750000006</v>
      </c>
      <c r="I9" s="7"/>
    </row>
    <row r="10" spans="1:9">
      <c r="A10" s="196">
        <v>2</v>
      </c>
      <c r="B10" s="48" t="s">
        <v>550</v>
      </c>
      <c r="C10" s="49">
        <f t="shared" ref="C10:C31" si="0">E10/1.18</f>
        <v>3796.6101694915255</v>
      </c>
      <c r="D10" s="49">
        <f t="shared" ref="D10:D58" si="1">C10*0.18</f>
        <v>683.38983050847457</v>
      </c>
      <c r="E10" s="49">
        <v>4480</v>
      </c>
      <c r="F10" s="197">
        <f t="shared" ref="F10:F32" si="2">H10/1.18</f>
        <v>5976.6646500000015</v>
      </c>
      <c r="G10" s="49">
        <f t="shared" ref="G10:G32" si="3">F10*0.18</f>
        <v>1075.7996370000003</v>
      </c>
      <c r="H10" s="198">
        <v>7052.4642870000016</v>
      </c>
    </row>
    <row r="11" spans="1:9">
      <c r="A11" s="41">
        <v>3</v>
      </c>
      <c r="B11" s="42" t="s">
        <v>551</v>
      </c>
      <c r="C11" s="43">
        <f t="shared" si="0"/>
        <v>4055.0847457627119</v>
      </c>
      <c r="D11" s="43">
        <f t="shared" si="1"/>
        <v>729.91525423728808</v>
      </c>
      <c r="E11" s="43">
        <v>4785</v>
      </c>
      <c r="F11" s="50">
        <f t="shared" si="2"/>
        <v>4139.8305084745762</v>
      </c>
      <c r="G11" s="43">
        <f t="shared" si="3"/>
        <v>745.16949152542372</v>
      </c>
      <c r="H11" s="86">
        <v>4885</v>
      </c>
    </row>
    <row r="12" spans="1:9">
      <c r="A12" s="47">
        <v>4</v>
      </c>
      <c r="B12" s="48" t="s">
        <v>552</v>
      </c>
      <c r="C12" s="43">
        <f t="shared" si="0"/>
        <v>4478.8135593220341</v>
      </c>
      <c r="D12" s="43">
        <f t="shared" si="1"/>
        <v>806.18644067796606</v>
      </c>
      <c r="E12" s="49">
        <v>5285</v>
      </c>
      <c r="F12" s="50">
        <f t="shared" si="2"/>
        <v>4563.5593220338988</v>
      </c>
      <c r="G12" s="43">
        <f t="shared" si="3"/>
        <v>821.4406779661017</v>
      </c>
      <c r="H12" s="51">
        <v>5385</v>
      </c>
    </row>
    <row r="13" spans="1:9">
      <c r="A13" s="47">
        <v>5</v>
      </c>
      <c r="B13" s="48" t="s">
        <v>553</v>
      </c>
      <c r="C13" s="43">
        <f t="shared" si="0"/>
        <v>4516.9491525423728</v>
      </c>
      <c r="D13" s="43">
        <f t="shared" si="1"/>
        <v>813.05084745762701</v>
      </c>
      <c r="E13" s="49">
        <v>5330</v>
      </c>
      <c r="F13" s="50">
        <f t="shared" si="2"/>
        <v>4601.6949152542375</v>
      </c>
      <c r="G13" s="43">
        <f t="shared" si="3"/>
        <v>828.30508474576266</v>
      </c>
      <c r="H13" s="51">
        <v>5430</v>
      </c>
    </row>
    <row r="14" spans="1:9">
      <c r="A14" s="47">
        <v>6</v>
      </c>
      <c r="B14" s="48" t="s">
        <v>554</v>
      </c>
      <c r="C14" s="43">
        <f t="shared" si="0"/>
        <v>3911.0169491525426</v>
      </c>
      <c r="D14" s="43">
        <f t="shared" si="1"/>
        <v>703.98305084745766</v>
      </c>
      <c r="E14" s="49">
        <v>4615</v>
      </c>
      <c r="F14" s="50">
        <f t="shared" si="2"/>
        <v>3995.7627118644068</v>
      </c>
      <c r="G14" s="43">
        <f t="shared" si="3"/>
        <v>719.23728813559319</v>
      </c>
      <c r="H14" s="51">
        <v>4715</v>
      </c>
    </row>
    <row r="15" spans="1:9">
      <c r="A15" s="47">
        <v>7</v>
      </c>
      <c r="B15" s="48" t="s">
        <v>555</v>
      </c>
      <c r="C15" s="43">
        <f t="shared" si="0"/>
        <v>4055.0847457627119</v>
      </c>
      <c r="D15" s="43">
        <f t="shared" si="1"/>
        <v>729.91525423728808</v>
      </c>
      <c r="E15" s="49">
        <v>4785</v>
      </c>
      <c r="F15" s="50">
        <f t="shared" si="2"/>
        <v>4139.8305084745762</v>
      </c>
      <c r="G15" s="43">
        <f t="shared" si="3"/>
        <v>745.16949152542372</v>
      </c>
      <c r="H15" s="51">
        <v>4885</v>
      </c>
    </row>
    <row r="16" spans="1:9">
      <c r="A16" s="47">
        <v>8</v>
      </c>
      <c r="B16" s="48" t="s">
        <v>556</v>
      </c>
      <c r="C16" s="43">
        <f t="shared" si="0"/>
        <v>4478.8135593220341</v>
      </c>
      <c r="D16" s="43">
        <f t="shared" si="1"/>
        <v>806.18644067796606</v>
      </c>
      <c r="E16" s="49">
        <v>5285</v>
      </c>
      <c r="F16" s="50">
        <f t="shared" si="2"/>
        <v>4563.5593220338988</v>
      </c>
      <c r="G16" s="43">
        <f t="shared" si="3"/>
        <v>821.4406779661017</v>
      </c>
      <c r="H16" s="51">
        <v>5385</v>
      </c>
    </row>
    <row r="17" spans="1:8">
      <c r="A17" s="47">
        <v>9</v>
      </c>
      <c r="B17" s="48" t="s">
        <v>562</v>
      </c>
      <c r="C17" s="43">
        <f t="shared" si="0"/>
        <v>4516.9491525423728</v>
      </c>
      <c r="D17" s="43">
        <f t="shared" si="1"/>
        <v>813.05084745762701</v>
      </c>
      <c r="E17" s="49">
        <v>5330</v>
      </c>
      <c r="F17" s="50">
        <f t="shared" si="2"/>
        <v>4601.6949152542375</v>
      </c>
      <c r="G17" s="43">
        <f t="shared" si="3"/>
        <v>828.30508474576266</v>
      </c>
      <c r="H17" s="51">
        <v>5430</v>
      </c>
    </row>
    <row r="18" spans="1:8">
      <c r="A18" s="47">
        <v>10</v>
      </c>
      <c r="B18" s="48" t="s">
        <v>561</v>
      </c>
      <c r="C18" s="43">
        <f t="shared" si="0"/>
        <v>3953.3898305084749</v>
      </c>
      <c r="D18" s="43">
        <f t="shared" si="1"/>
        <v>711.61016949152543</v>
      </c>
      <c r="E18" s="49">
        <v>4665</v>
      </c>
      <c r="F18" s="50">
        <f t="shared" si="2"/>
        <v>4038.1355932203392</v>
      </c>
      <c r="G18" s="43">
        <f t="shared" si="3"/>
        <v>726.86440677966107</v>
      </c>
      <c r="H18" s="51">
        <v>4765</v>
      </c>
    </row>
    <row r="19" spans="1:8">
      <c r="A19" s="47">
        <v>11</v>
      </c>
      <c r="B19" s="48" t="s">
        <v>563</v>
      </c>
      <c r="C19" s="43">
        <f t="shared" si="0"/>
        <v>4055.0847457627119</v>
      </c>
      <c r="D19" s="43">
        <f t="shared" si="1"/>
        <v>729.91525423728808</v>
      </c>
      <c r="E19" s="49">
        <v>4785</v>
      </c>
      <c r="F19" s="50">
        <f t="shared" si="2"/>
        <v>4139.8305084745762</v>
      </c>
      <c r="G19" s="43">
        <f t="shared" si="3"/>
        <v>745.16949152542372</v>
      </c>
      <c r="H19" s="51">
        <v>4885</v>
      </c>
    </row>
    <row r="20" spans="1:8">
      <c r="A20" s="47">
        <v>12</v>
      </c>
      <c r="B20" s="48" t="s">
        <v>564</v>
      </c>
      <c r="C20" s="43">
        <f t="shared" si="0"/>
        <v>4478.8135593220341</v>
      </c>
      <c r="D20" s="43">
        <f t="shared" si="1"/>
        <v>806.18644067796606</v>
      </c>
      <c r="E20" s="49">
        <v>5285</v>
      </c>
      <c r="F20" s="50">
        <f t="shared" si="2"/>
        <v>4563.5593220338988</v>
      </c>
      <c r="G20" s="43">
        <f t="shared" si="3"/>
        <v>821.4406779661017</v>
      </c>
      <c r="H20" s="51">
        <v>5385</v>
      </c>
    </row>
    <row r="21" spans="1:8">
      <c r="A21" s="47">
        <v>13</v>
      </c>
      <c r="B21" s="48" t="s">
        <v>565</v>
      </c>
      <c r="C21" s="43">
        <f t="shared" si="0"/>
        <v>4516.9491525423728</v>
      </c>
      <c r="D21" s="43">
        <f t="shared" si="1"/>
        <v>813.05084745762701</v>
      </c>
      <c r="E21" s="49">
        <v>5330</v>
      </c>
      <c r="F21" s="50">
        <f t="shared" si="2"/>
        <v>4601.6949152542375</v>
      </c>
      <c r="G21" s="43">
        <f t="shared" si="3"/>
        <v>828.30508474576266</v>
      </c>
      <c r="H21" s="51">
        <v>5430</v>
      </c>
    </row>
    <row r="22" spans="1:8">
      <c r="A22" s="47">
        <v>14</v>
      </c>
      <c r="B22" s="48" t="s">
        <v>557</v>
      </c>
      <c r="C22" s="43">
        <f t="shared" si="0"/>
        <v>4224.5762711864409</v>
      </c>
      <c r="D22" s="43">
        <f t="shared" si="1"/>
        <v>760.42372881355936</v>
      </c>
      <c r="E22" s="49">
        <v>4985</v>
      </c>
      <c r="F22" s="50">
        <f t="shared" si="2"/>
        <v>4309.3220338983056</v>
      </c>
      <c r="G22" s="43">
        <f t="shared" si="3"/>
        <v>775.67796610169501</v>
      </c>
      <c r="H22" s="51">
        <v>5085</v>
      </c>
    </row>
    <row r="23" spans="1:8">
      <c r="A23" s="47">
        <v>15</v>
      </c>
      <c r="B23" s="48" t="s">
        <v>566</v>
      </c>
      <c r="C23" s="43">
        <f t="shared" si="0"/>
        <v>4478.8135593220341</v>
      </c>
      <c r="D23" s="43">
        <f t="shared" si="1"/>
        <v>806.18644067796606</v>
      </c>
      <c r="E23" s="49">
        <v>5285</v>
      </c>
      <c r="F23" s="50">
        <f t="shared" si="2"/>
        <v>4563.5593220338988</v>
      </c>
      <c r="G23" s="43">
        <f t="shared" si="3"/>
        <v>821.4406779661017</v>
      </c>
      <c r="H23" s="51">
        <v>5385</v>
      </c>
    </row>
    <row r="24" spans="1:8">
      <c r="A24" s="47">
        <v>16</v>
      </c>
      <c r="B24" s="48" t="s">
        <v>567</v>
      </c>
      <c r="C24" s="43">
        <f t="shared" si="0"/>
        <v>4478.8135593220341</v>
      </c>
      <c r="D24" s="43">
        <f t="shared" si="1"/>
        <v>806.18644067796606</v>
      </c>
      <c r="E24" s="49">
        <v>5285</v>
      </c>
      <c r="F24" s="50">
        <f t="shared" si="2"/>
        <v>4563.5593220338988</v>
      </c>
      <c r="G24" s="43">
        <f t="shared" si="3"/>
        <v>821.4406779661017</v>
      </c>
      <c r="H24" s="51">
        <v>5385</v>
      </c>
    </row>
    <row r="25" spans="1:8">
      <c r="A25" s="47">
        <v>17</v>
      </c>
      <c r="B25" s="48" t="s">
        <v>568</v>
      </c>
      <c r="C25" s="43">
        <f t="shared" si="0"/>
        <v>4516.9491525423728</v>
      </c>
      <c r="D25" s="43">
        <f t="shared" si="1"/>
        <v>813.05084745762701</v>
      </c>
      <c r="E25" s="49">
        <v>5330</v>
      </c>
      <c r="F25" s="50">
        <f t="shared" si="2"/>
        <v>4601.6949152542375</v>
      </c>
      <c r="G25" s="43">
        <f t="shared" si="3"/>
        <v>828.30508474576266</v>
      </c>
      <c r="H25" s="51">
        <v>5430</v>
      </c>
    </row>
    <row r="26" spans="1:8">
      <c r="A26" s="47">
        <v>18</v>
      </c>
      <c r="B26" s="48" t="s">
        <v>558</v>
      </c>
      <c r="C26" s="43">
        <f t="shared" si="0"/>
        <v>4343.2203389830511</v>
      </c>
      <c r="D26" s="43">
        <f t="shared" si="1"/>
        <v>781.77966101694915</v>
      </c>
      <c r="E26" s="49">
        <v>5125</v>
      </c>
      <c r="F26" s="50">
        <f t="shared" si="2"/>
        <v>4427.9661016949158</v>
      </c>
      <c r="G26" s="43">
        <f t="shared" si="3"/>
        <v>797.03389830508479</v>
      </c>
      <c r="H26" s="51">
        <v>5225</v>
      </c>
    </row>
    <row r="27" spans="1:8">
      <c r="A27" s="47">
        <v>19</v>
      </c>
      <c r="B27" s="48" t="s">
        <v>569</v>
      </c>
      <c r="C27" s="43">
        <f t="shared" si="0"/>
        <v>4478.8135593220341</v>
      </c>
      <c r="D27" s="43">
        <f t="shared" si="1"/>
        <v>806.18644067796606</v>
      </c>
      <c r="E27" s="49">
        <v>5285</v>
      </c>
      <c r="F27" s="50">
        <f t="shared" si="2"/>
        <v>4563.5593220338988</v>
      </c>
      <c r="G27" s="43">
        <f t="shared" si="3"/>
        <v>821.4406779661017</v>
      </c>
      <c r="H27" s="51">
        <v>5385</v>
      </c>
    </row>
    <row r="28" spans="1:8">
      <c r="A28" s="47">
        <v>20</v>
      </c>
      <c r="B28" s="48" t="s">
        <v>570</v>
      </c>
      <c r="C28" s="43">
        <f t="shared" si="0"/>
        <v>4478.8135593220341</v>
      </c>
      <c r="D28" s="43">
        <f t="shared" si="1"/>
        <v>806.18644067796606</v>
      </c>
      <c r="E28" s="49">
        <v>5285</v>
      </c>
      <c r="F28" s="50">
        <f t="shared" si="2"/>
        <v>4563.5593220338988</v>
      </c>
      <c r="G28" s="43">
        <f t="shared" si="3"/>
        <v>821.4406779661017</v>
      </c>
      <c r="H28" s="51">
        <v>5385</v>
      </c>
    </row>
    <row r="29" spans="1:8">
      <c r="A29" s="47">
        <v>21</v>
      </c>
      <c r="B29" s="48" t="s">
        <v>571</v>
      </c>
      <c r="C29" s="43">
        <f t="shared" si="0"/>
        <v>4516.9491525423728</v>
      </c>
      <c r="D29" s="43">
        <f t="shared" si="1"/>
        <v>813.05084745762701</v>
      </c>
      <c r="E29" s="49">
        <v>5330</v>
      </c>
      <c r="F29" s="50">
        <f t="shared" si="2"/>
        <v>4601.6949152542375</v>
      </c>
      <c r="G29" s="43">
        <f t="shared" si="3"/>
        <v>828.30508474576266</v>
      </c>
      <c r="H29" s="51">
        <v>5430</v>
      </c>
    </row>
    <row r="30" spans="1:8">
      <c r="A30" s="47">
        <v>22</v>
      </c>
      <c r="B30" s="48" t="s">
        <v>572</v>
      </c>
      <c r="C30" s="43">
        <f t="shared" si="0"/>
        <v>4495.7627118644068</v>
      </c>
      <c r="D30" s="43">
        <f t="shared" si="1"/>
        <v>809.23728813559319</v>
      </c>
      <c r="E30" s="49">
        <v>5305</v>
      </c>
      <c r="F30" s="50">
        <f t="shared" si="2"/>
        <v>4580.5084745762715</v>
      </c>
      <c r="G30" s="43">
        <f t="shared" si="3"/>
        <v>824.49152542372883</v>
      </c>
      <c r="H30" s="51">
        <v>5405</v>
      </c>
    </row>
    <row r="31" spans="1:8">
      <c r="A31" s="47">
        <v>23</v>
      </c>
      <c r="B31" s="48" t="s">
        <v>559</v>
      </c>
      <c r="C31" s="43">
        <f t="shared" si="0"/>
        <v>4495.7627118644068</v>
      </c>
      <c r="D31" s="43">
        <f t="shared" si="1"/>
        <v>809.23728813559319</v>
      </c>
      <c r="E31" s="49">
        <v>5305</v>
      </c>
      <c r="F31" s="50">
        <f t="shared" si="2"/>
        <v>4580.5084745762715</v>
      </c>
      <c r="G31" s="43">
        <f t="shared" si="3"/>
        <v>824.49152542372883</v>
      </c>
      <c r="H31" s="51">
        <v>5405</v>
      </c>
    </row>
    <row r="32" spans="1:8" ht="12.75" thickBot="1">
      <c r="A32" s="179">
        <v>24</v>
      </c>
      <c r="B32" s="194" t="s">
        <v>560</v>
      </c>
      <c r="C32" s="54">
        <f>E32/1.18</f>
        <v>4572.0338983050851</v>
      </c>
      <c r="D32" s="54">
        <f t="shared" si="1"/>
        <v>822.96610169491532</v>
      </c>
      <c r="E32" s="195">
        <v>5395</v>
      </c>
      <c r="F32" s="53">
        <f t="shared" si="2"/>
        <v>4656.7796610169498</v>
      </c>
      <c r="G32" s="54">
        <f t="shared" si="3"/>
        <v>838.22033898305096</v>
      </c>
      <c r="H32" s="55">
        <v>5495</v>
      </c>
    </row>
    <row r="33" spans="1:9" ht="24" customHeight="1" thickBot="1">
      <c r="A33" s="274" t="s">
        <v>575</v>
      </c>
      <c r="B33" s="275"/>
      <c r="C33" s="275"/>
      <c r="D33" s="275"/>
      <c r="E33" s="275"/>
      <c r="F33" s="276"/>
      <c r="G33" s="276"/>
      <c r="H33" s="277"/>
    </row>
    <row r="34" spans="1:9">
      <c r="A34" s="41">
        <v>1</v>
      </c>
      <c r="B34" s="42" t="s">
        <v>581</v>
      </c>
      <c r="C34" s="43">
        <f>E34/1.18</f>
        <v>3546.6101694915255</v>
      </c>
      <c r="D34" s="43">
        <f>C34*0.18</f>
        <v>638.38983050847457</v>
      </c>
      <c r="E34" s="43">
        <v>4185</v>
      </c>
      <c r="F34" s="44">
        <f>H34/1.18</f>
        <v>4567.6262500000012</v>
      </c>
      <c r="G34" s="45">
        <f>F34*0.18</f>
        <v>822.17272500000013</v>
      </c>
      <c r="H34" s="46">
        <v>5389.7989750000006</v>
      </c>
      <c r="I34" s="7"/>
    </row>
    <row r="35" spans="1:9">
      <c r="A35" s="196">
        <v>2</v>
      </c>
      <c r="B35" s="48" t="s">
        <v>582</v>
      </c>
      <c r="C35" s="49">
        <f t="shared" ref="C35:C57" si="4">E35/1.18</f>
        <v>3796.6101694915255</v>
      </c>
      <c r="D35" s="49">
        <f t="shared" ref="D35:D57" si="5">C35*0.18</f>
        <v>683.38983050847457</v>
      </c>
      <c r="E35" s="49">
        <v>4480</v>
      </c>
      <c r="F35" s="197">
        <f t="shared" ref="F35:F57" si="6">H35/1.18</f>
        <v>5976.6646500000015</v>
      </c>
      <c r="G35" s="49">
        <f t="shared" ref="G35:G57" si="7">F35*0.18</f>
        <v>1075.7996370000003</v>
      </c>
      <c r="H35" s="198">
        <v>7052.4642870000016</v>
      </c>
    </row>
    <row r="36" spans="1:9">
      <c r="A36" s="41">
        <v>3</v>
      </c>
      <c r="B36" s="42" t="s">
        <v>583</v>
      </c>
      <c r="C36" s="43">
        <f t="shared" si="4"/>
        <v>4055.0847457627119</v>
      </c>
      <c r="D36" s="43">
        <f t="shared" si="5"/>
        <v>729.91525423728808</v>
      </c>
      <c r="E36" s="43">
        <v>4785</v>
      </c>
      <c r="F36" s="50">
        <f t="shared" si="6"/>
        <v>4139.8305084745762</v>
      </c>
      <c r="G36" s="43">
        <f t="shared" si="7"/>
        <v>745.16949152542372</v>
      </c>
      <c r="H36" s="86">
        <v>4885</v>
      </c>
    </row>
    <row r="37" spans="1:9">
      <c r="A37" s="47">
        <v>4</v>
      </c>
      <c r="B37" s="48" t="s">
        <v>584</v>
      </c>
      <c r="C37" s="43">
        <f t="shared" si="4"/>
        <v>4478.8135593220341</v>
      </c>
      <c r="D37" s="43">
        <f t="shared" si="5"/>
        <v>806.18644067796606</v>
      </c>
      <c r="E37" s="49">
        <v>5285</v>
      </c>
      <c r="F37" s="50">
        <f t="shared" si="6"/>
        <v>4563.5593220338988</v>
      </c>
      <c r="G37" s="43">
        <f t="shared" si="7"/>
        <v>821.4406779661017</v>
      </c>
      <c r="H37" s="51">
        <v>5385</v>
      </c>
    </row>
    <row r="38" spans="1:9">
      <c r="A38" s="47">
        <v>5</v>
      </c>
      <c r="B38" s="48" t="s">
        <v>585</v>
      </c>
      <c r="C38" s="43">
        <f t="shared" si="4"/>
        <v>4516.9491525423728</v>
      </c>
      <c r="D38" s="43">
        <f t="shared" si="5"/>
        <v>813.05084745762701</v>
      </c>
      <c r="E38" s="49">
        <v>5330</v>
      </c>
      <c r="F38" s="50">
        <f t="shared" si="6"/>
        <v>4601.6949152542375</v>
      </c>
      <c r="G38" s="43">
        <f t="shared" si="7"/>
        <v>828.30508474576266</v>
      </c>
      <c r="H38" s="51">
        <v>5430</v>
      </c>
    </row>
    <row r="39" spans="1:9">
      <c r="A39" s="47">
        <v>6</v>
      </c>
      <c r="B39" s="48" t="s">
        <v>586</v>
      </c>
      <c r="C39" s="43">
        <f t="shared" si="4"/>
        <v>3911.0169491525426</v>
      </c>
      <c r="D39" s="43">
        <f t="shared" si="5"/>
        <v>703.98305084745766</v>
      </c>
      <c r="E39" s="49">
        <v>4615</v>
      </c>
      <c r="F39" s="50">
        <f t="shared" si="6"/>
        <v>3995.7627118644068</v>
      </c>
      <c r="G39" s="43">
        <f t="shared" si="7"/>
        <v>719.23728813559319</v>
      </c>
      <c r="H39" s="51">
        <v>4715</v>
      </c>
    </row>
    <row r="40" spans="1:9">
      <c r="A40" s="47">
        <v>7</v>
      </c>
      <c r="B40" s="48" t="s">
        <v>587</v>
      </c>
      <c r="C40" s="43">
        <f t="shared" si="4"/>
        <v>4055.0847457627119</v>
      </c>
      <c r="D40" s="43">
        <f t="shared" si="5"/>
        <v>729.91525423728808</v>
      </c>
      <c r="E40" s="49">
        <v>4785</v>
      </c>
      <c r="F40" s="50">
        <f t="shared" si="6"/>
        <v>4139.8305084745762</v>
      </c>
      <c r="G40" s="43">
        <f t="shared" si="7"/>
        <v>745.16949152542372</v>
      </c>
      <c r="H40" s="51">
        <v>4885</v>
      </c>
    </row>
    <row r="41" spans="1:9">
      <c r="A41" s="47">
        <v>8</v>
      </c>
      <c r="B41" s="48" t="s">
        <v>588</v>
      </c>
      <c r="C41" s="43">
        <f t="shared" si="4"/>
        <v>4478.8135593220341</v>
      </c>
      <c r="D41" s="43">
        <f t="shared" si="5"/>
        <v>806.18644067796606</v>
      </c>
      <c r="E41" s="49">
        <v>5285</v>
      </c>
      <c r="F41" s="50">
        <f t="shared" si="6"/>
        <v>4563.5593220338988</v>
      </c>
      <c r="G41" s="43">
        <f t="shared" si="7"/>
        <v>821.4406779661017</v>
      </c>
      <c r="H41" s="51">
        <v>5385</v>
      </c>
    </row>
    <row r="42" spans="1:9">
      <c r="A42" s="47">
        <v>9</v>
      </c>
      <c r="B42" s="48" t="s">
        <v>589</v>
      </c>
      <c r="C42" s="43">
        <f t="shared" si="4"/>
        <v>4516.9491525423728</v>
      </c>
      <c r="D42" s="43">
        <f t="shared" si="5"/>
        <v>813.05084745762701</v>
      </c>
      <c r="E42" s="49">
        <v>5330</v>
      </c>
      <c r="F42" s="50">
        <f t="shared" si="6"/>
        <v>4601.6949152542375</v>
      </c>
      <c r="G42" s="43">
        <f t="shared" si="7"/>
        <v>828.30508474576266</v>
      </c>
      <c r="H42" s="51">
        <v>5430</v>
      </c>
    </row>
    <row r="43" spans="1:9">
      <c r="A43" s="47">
        <v>10</v>
      </c>
      <c r="B43" s="48" t="s">
        <v>590</v>
      </c>
      <c r="C43" s="43">
        <f t="shared" si="4"/>
        <v>3953.3898305084749</v>
      </c>
      <c r="D43" s="43">
        <f t="shared" si="5"/>
        <v>711.61016949152543</v>
      </c>
      <c r="E43" s="49">
        <v>4665</v>
      </c>
      <c r="F43" s="50">
        <f t="shared" si="6"/>
        <v>4038.1355932203392</v>
      </c>
      <c r="G43" s="43">
        <f t="shared" si="7"/>
        <v>726.86440677966107</v>
      </c>
      <c r="H43" s="51">
        <v>4765</v>
      </c>
    </row>
    <row r="44" spans="1:9">
      <c r="A44" s="47">
        <v>11</v>
      </c>
      <c r="B44" s="48" t="s">
        <v>591</v>
      </c>
      <c r="C44" s="43">
        <f t="shared" si="4"/>
        <v>4055.0847457627119</v>
      </c>
      <c r="D44" s="43">
        <f t="shared" si="5"/>
        <v>729.91525423728808</v>
      </c>
      <c r="E44" s="49">
        <v>4785</v>
      </c>
      <c r="F44" s="50">
        <f t="shared" si="6"/>
        <v>4139.8305084745762</v>
      </c>
      <c r="G44" s="43">
        <f t="shared" si="7"/>
        <v>745.16949152542372</v>
      </c>
      <c r="H44" s="51">
        <v>4885</v>
      </c>
    </row>
    <row r="45" spans="1:9">
      <c r="A45" s="47">
        <v>12</v>
      </c>
      <c r="B45" s="48" t="s">
        <v>592</v>
      </c>
      <c r="C45" s="43">
        <f t="shared" si="4"/>
        <v>4478.8135593220341</v>
      </c>
      <c r="D45" s="43">
        <f t="shared" si="5"/>
        <v>806.18644067796606</v>
      </c>
      <c r="E45" s="49">
        <v>5285</v>
      </c>
      <c r="F45" s="50">
        <f t="shared" si="6"/>
        <v>4563.5593220338988</v>
      </c>
      <c r="G45" s="43">
        <f t="shared" si="7"/>
        <v>821.4406779661017</v>
      </c>
      <c r="H45" s="51">
        <v>5385</v>
      </c>
    </row>
    <row r="46" spans="1:9">
      <c r="A46" s="47">
        <v>13</v>
      </c>
      <c r="B46" s="48" t="s">
        <v>593</v>
      </c>
      <c r="C46" s="43">
        <f t="shared" si="4"/>
        <v>4516.9491525423728</v>
      </c>
      <c r="D46" s="43">
        <f t="shared" si="5"/>
        <v>813.05084745762701</v>
      </c>
      <c r="E46" s="49">
        <v>5330</v>
      </c>
      <c r="F46" s="50">
        <f t="shared" si="6"/>
        <v>4601.6949152542375</v>
      </c>
      <c r="G46" s="43">
        <f t="shared" si="7"/>
        <v>828.30508474576266</v>
      </c>
      <c r="H46" s="51">
        <v>5430</v>
      </c>
    </row>
    <row r="47" spans="1:9">
      <c r="A47" s="47">
        <v>14</v>
      </c>
      <c r="B47" s="48" t="s">
        <v>594</v>
      </c>
      <c r="C47" s="43">
        <f t="shared" si="4"/>
        <v>4224.5762711864409</v>
      </c>
      <c r="D47" s="43">
        <f t="shared" si="5"/>
        <v>760.42372881355936</v>
      </c>
      <c r="E47" s="49">
        <v>4985</v>
      </c>
      <c r="F47" s="50">
        <f t="shared" si="6"/>
        <v>4309.3220338983056</v>
      </c>
      <c r="G47" s="43">
        <f t="shared" si="7"/>
        <v>775.67796610169501</v>
      </c>
      <c r="H47" s="51">
        <v>5085</v>
      </c>
    </row>
    <row r="48" spans="1:9">
      <c r="A48" s="47">
        <v>15</v>
      </c>
      <c r="B48" s="48" t="s">
        <v>595</v>
      </c>
      <c r="C48" s="43">
        <f t="shared" si="4"/>
        <v>4478.8135593220341</v>
      </c>
      <c r="D48" s="43">
        <f t="shared" si="5"/>
        <v>806.18644067796606</v>
      </c>
      <c r="E48" s="49">
        <v>5285</v>
      </c>
      <c r="F48" s="50">
        <f t="shared" si="6"/>
        <v>4563.5593220338988</v>
      </c>
      <c r="G48" s="43">
        <f t="shared" si="7"/>
        <v>821.4406779661017</v>
      </c>
      <c r="H48" s="51">
        <v>5385</v>
      </c>
    </row>
    <row r="49" spans="1:8">
      <c r="A49" s="47">
        <v>16</v>
      </c>
      <c r="B49" s="48" t="s">
        <v>596</v>
      </c>
      <c r="C49" s="43">
        <f t="shared" si="4"/>
        <v>4478.8135593220341</v>
      </c>
      <c r="D49" s="43">
        <f t="shared" si="5"/>
        <v>806.18644067796606</v>
      </c>
      <c r="E49" s="49">
        <v>5285</v>
      </c>
      <c r="F49" s="50">
        <f t="shared" si="6"/>
        <v>4563.5593220338988</v>
      </c>
      <c r="G49" s="43">
        <f t="shared" si="7"/>
        <v>821.4406779661017</v>
      </c>
      <c r="H49" s="51">
        <v>5385</v>
      </c>
    </row>
    <row r="50" spans="1:8">
      <c r="A50" s="47">
        <v>17</v>
      </c>
      <c r="B50" s="48" t="s">
        <v>597</v>
      </c>
      <c r="C50" s="43">
        <f t="shared" si="4"/>
        <v>4516.9491525423728</v>
      </c>
      <c r="D50" s="43">
        <f t="shared" si="5"/>
        <v>813.05084745762701</v>
      </c>
      <c r="E50" s="49">
        <v>5330</v>
      </c>
      <c r="F50" s="50">
        <f t="shared" si="6"/>
        <v>4601.6949152542375</v>
      </c>
      <c r="G50" s="43">
        <f t="shared" si="7"/>
        <v>828.30508474576266</v>
      </c>
      <c r="H50" s="51">
        <v>5430</v>
      </c>
    </row>
    <row r="51" spans="1:8">
      <c r="A51" s="47">
        <v>18</v>
      </c>
      <c r="B51" s="48" t="s">
        <v>598</v>
      </c>
      <c r="C51" s="43">
        <f t="shared" si="4"/>
        <v>4343.2203389830511</v>
      </c>
      <c r="D51" s="43">
        <f t="shared" si="5"/>
        <v>781.77966101694915</v>
      </c>
      <c r="E51" s="49">
        <v>5125</v>
      </c>
      <c r="F51" s="50">
        <f t="shared" si="6"/>
        <v>4427.9661016949158</v>
      </c>
      <c r="G51" s="43">
        <f t="shared" si="7"/>
        <v>797.03389830508479</v>
      </c>
      <c r="H51" s="51">
        <v>5225</v>
      </c>
    </row>
    <row r="52" spans="1:8">
      <c r="A52" s="47">
        <v>19</v>
      </c>
      <c r="B52" s="48" t="s">
        <v>599</v>
      </c>
      <c r="C52" s="43">
        <f t="shared" si="4"/>
        <v>4478.8135593220341</v>
      </c>
      <c r="D52" s="43">
        <f t="shared" si="5"/>
        <v>806.18644067796606</v>
      </c>
      <c r="E52" s="49">
        <v>5285</v>
      </c>
      <c r="F52" s="50">
        <f t="shared" si="6"/>
        <v>4563.5593220338988</v>
      </c>
      <c r="G52" s="43">
        <f t="shared" si="7"/>
        <v>821.4406779661017</v>
      </c>
      <c r="H52" s="51">
        <v>5385</v>
      </c>
    </row>
    <row r="53" spans="1:8">
      <c r="A53" s="47">
        <v>20</v>
      </c>
      <c r="B53" s="48" t="s">
        <v>600</v>
      </c>
      <c r="C53" s="43">
        <f t="shared" si="4"/>
        <v>4478.8135593220341</v>
      </c>
      <c r="D53" s="43">
        <f t="shared" si="5"/>
        <v>806.18644067796606</v>
      </c>
      <c r="E53" s="49">
        <v>5285</v>
      </c>
      <c r="F53" s="50">
        <f t="shared" si="6"/>
        <v>4563.5593220338988</v>
      </c>
      <c r="G53" s="43">
        <f t="shared" si="7"/>
        <v>821.4406779661017</v>
      </c>
      <c r="H53" s="51">
        <v>5385</v>
      </c>
    </row>
    <row r="54" spans="1:8">
      <c r="A54" s="47">
        <v>21</v>
      </c>
      <c r="B54" s="48" t="s">
        <v>601</v>
      </c>
      <c r="C54" s="43">
        <f t="shared" si="4"/>
        <v>4516.9491525423728</v>
      </c>
      <c r="D54" s="43">
        <f t="shared" si="5"/>
        <v>813.05084745762701</v>
      </c>
      <c r="E54" s="49">
        <v>5330</v>
      </c>
      <c r="F54" s="50">
        <f t="shared" si="6"/>
        <v>4601.6949152542375</v>
      </c>
      <c r="G54" s="43">
        <f t="shared" si="7"/>
        <v>828.30508474576266</v>
      </c>
      <c r="H54" s="51">
        <v>5430</v>
      </c>
    </row>
    <row r="55" spans="1:8">
      <c r="A55" s="47">
        <v>22</v>
      </c>
      <c r="B55" s="48" t="s">
        <v>602</v>
      </c>
      <c r="C55" s="43">
        <f t="shared" si="4"/>
        <v>4495.7627118644068</v>
      </c>
      <c r="D55" s="43">
        <f t="shared" si="5"/>
        <v>809.23728813559319</v>
      </c>
      <c r="E55" s="49">
        <v>5305</v>
      </c>
      <c r="F55" s="50">
        <f t="shared" si="6"/>
        <v>4580.5084745762715</v>
      </c>
      <c r="G55" s="43">
        <f t="shared" si="7"/>
        <v>824.49152542372883</v>
      </c>
      <c r="H55" s="51">
        <v>5405</v>
      </c>
    </row>
    <row r="56" spans="1:8">
      <c r="A56" s="47">
        <v>23</v>
      </c>
      <c r="B56" s="48" t="s">
        <v>603</v>
      </c>
      <c r="C56" s="43">
        <f t="shared" si="4"/>
        <v>4495.7627118644068</v>
      </c>
      <c r="D56" s="43">
        <f t="shared" si="5"/>
        <v>809.23728813559319</v>
      </c>
      <c r="E56" s="49">
        <v>5305</v>
      </c>
      <c r="F56" s="50">
        <f t="shared" si="6"/>
        <v>4580.5084745762715</v>
      </c>
      <c r="G56" s="43">
        <f t="shared" si="7"/>
        <v>824.49152542372883</v>
      </c>
      <c r="H56" s="51">
        <v>5405</v>
      </c>
    </row>
    <row r="57" spans="1:8" ht="12.75" thickBot="1">
      <c r="A57" s="179">
        <v>24</v>
      </c>
      <c r="B57" s="194" t="s">
        <v>604</v>
      </c>
      <c r="C57" s="54">
        <f t="shared" si="4"/>
        <v>4572.0338983050851</v>
      </c>
      <c r="D57" s="54">
        <f t="shared" si="5"/>
        <v>822.96610169491532</v>
      </c>
      <c r="E57" s="195">
        <v>5395</v>
      </c>
      <c r="F57" s="53">
        <f t="shared" si="6"/>
        <v>4656.7796610169498</v>
      </c>
      <c r="G57" s="54">
        <f t="shared" si="7"/>
        <v>838.22033898305096</v>
      </c>
      <c r="H57" s="55">
        <v>5495</v>
      </c>
    </row>
    <row r="58" spans="1:8" ht="12.75" thickBot="1">
      <c r="A58" s="56">
        <v>1</v>
      </c>
      <c r="B58" s="57" t="s">
        <v>305</v>
      </c>
      <c r="C58" s="54">
        <f>E58/1.18</f>
        <v>6483.0508474576272</v>
      </c>
      <c r="D58" s="54">
        <f t="shared" si="1"/>
        <v>1166.9491525423728</v>
      </c>
      <c r="E58" s="58">
        <v>7650</v>
      </c>
      <c r="F58" s="59"/>
      <c r="G58" s="60"/>
      <c r="H58" s="61"/>
    </row>
    <row r="59" spans="1:8">
      <c r="A59" s="9"/>
      <c r="B59" s="9"/>
      <c r="C59" s="9"/>
      <c r="D59" s="9"/>
      <c r="E59" s="62"/>
      <c r="F59" s="62"/>
      <c r="G59" s="62"/>
      <c r="H59" s="9"/>
    </row>
    <row r="60" spans="1:8">
      <c r="A60" s="9" t="s">
        <v>457</v>
      </c>
      <c r="B60" s="9"/>
      <c r="C60" s="9"/>
      <c r="D60" s="9"/>
      <c r="E60" s="62"/>
      <c r="F60" s="62"/>
      <c r="G60" s="62"/>
      <c r="H60" s="9"/>
    </row>
    <row r="61" spans="1:8">
      <c r="A61" s="9" t="s">
        <v>459</v>
      </c>
      <c r="B61" s="9"/>
      <c r="C61" s="9"/>
      <c r="D61" s="9"/>
      <c r="E61" s="62"/>
      <c r="F61" s="62"/>
      <c r="G61" s="62"/>
      <c r="H61" s="9"/>
    </row>
    <row r="62" spans="1:8" ht="12.75" thickBot="1">
      <c r="A62" s="9"/>
      <c r="B62" s="9"/>
      <c r="C62" s="9"/>
      <c r="D62" s="9"/>
      <c r="E62" s="62"/>
      <c r="F62" s="62"/>
      <c r="G62" s="62"/>
      <c r="H62" s="9"/>
    </row>
    <row r="63" spans="1:8" ht="12.75">
      <c r="A63" s="260" t="s">
        <v>0</v>
      </c>
      <c r="B63" s="262" t="s">
        <v>472</v>
      </c>
      <c r="C63" s="264" t="s">
        <v>462</v>
      </c>
      <c r="D63" s="265"/>
      <c r="E63" s="266"/>
    </row>
    <row r="64" spans="1:8" ht="25.5">
      <c r="A64" s="261"/>
      <c r="B64" s="263"/>
      <c r="C64" s="70" t="s">
        <v>463</v>
      </c>
      <c r="D64" s="70" t="s">
        <v>451</v>
      </c>
      <c r="E64" s="71" t="s">
        <v>464</v>
      </c>
    </row>
    <row r="65" spans="1:5" ht="15">
      <c r="A65" s="72">
        <v>1</v>
      </c>
      <c r="B65" s="72" t="s">
        <v>460</v>
      </c>
      <c r="C65" s="73">
        <f>E65/1.18</f>
        <v>325.42372881355936</v>
      </c>
      <c r="D65" s="73">
        <f>C65*0.18</f>
        <v>58.576271186440685</v>
      </c>
      <c r="E65" s="74">
        <v>384</v>
      </c>
    </row>
    <row r="67" spans="1:5" ht="15">
      <c r="B67" s="38" t="s">
        <v>447</v>
      </c>
      <c r="C67" s="38"/>
      <c r="D67" s="38" t="s">
        <v>576</v>
      </c>
    </row>
    <row r="68" spans="1:5" ht="15">
      <c r="B68" s="38"/>
      <c r="C68" s="38"/>
      <c r="D68" s="38"/>
    </row>
    <row r="69" spans="1:5" ht="15">
      <c r="B69" s="38" t="s">
        <v>448</v>
      </c>
      <c r="C69" s="38"/>
      <c r="D69" s="38" t="s">
        <v>446</v>
      </c>
    </row>
  </sheetData>
  <mergeCells count="9">
    <mergeCell ref="A63:A64"/>
    <mergeCell ref="B63:B64"/>
    <mergeCell ref="C63:E63"/>
    <mergeCell ref="F6:H6"/>
    <mergeCell ref="A8:H8"/>
    <mergeCell ref="A33:H33"/>
    <mergeCell ref="A6:A7"/>
    <mergeCell ref="B6:B7"/>
    <mergeCell ref="C6:E6"/>
  </mergeCells>
  <pageMargins left="0.63" right="0" top="0" bottom="0" header="0.31496062992125984" footer="0.19"/>
  <pageSetup paperSize="9" scale="88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sqref="A1:IV65536"/>
    </sheetView>
  </sheetViews>
  <sheetFormatPr defaultRowHeight="12"/>
  <cols>
    <col min="1" max="1" width="4.42578125" style="2" customWidth="1"/>
    <col min="2" max="2" width="43.28515625" style="2" customWidth="1"/>
    <col min="3" max="3" width="9.5703125" style="2" bestFit="1" customWidth="1"/>
    <col min="4" max="4" width="11.140625" style="2" customWidth="1"/>
    <col min="5" max="5" width="11.42578125" style="2" customWidth="1"/>
    <col min="6" max="6" width="9.140625" style="2"/>
    <col min="7" max="7" width="10.7109375" style="2" bestFit="1" customWidth="1"/>
    <col min="8" max="16384" width="9.140625" style="2"/>
  </cols>
  <sheetData>
    <row r="1" spans="1:10" ht="15">
      <c r="A1" s="38"/>
      <c r="B1" s="38"/>
      <c r="C1" s="38"/>
      <c r="D1" s="38"/>
      <c r="E1" s="37" t="s">
        <v>466</v>
      </c>
      <c r="F1" s="16"/>
      <c r="G1" s="17"/>
      <c r="H1" s="16"/>
      <c r="I1" s="9"/>
    </row>
    <row r="2" spans="1:10" ht="15">
      <c r="A2" s="38"/>
      <c r="B2" s="38"/>
      <c r="C2" s="38"/>
      <c r="D2" s="38"/>
      <c r="E2" s="37" t="s">
        <v>442</v>
      </c>
      <c r="F2" s="16"/>
      <c r="G2" s="17"/>
      <c r="H2" s="16"/>
      <c r="I2" s="9"/>
    </row>
    <row r="3" spans="1:10" ht="27" customHeight="1">
      <c r="A3" s="38"/>
      <c r="B3" s="63" t="s">
        <v>443</v>
      </c>
      <c r="C3" s="38"/>
      <c r="D3" s="38"/>
      <c r="E3" s="15"/>
      <c r="F3" s="16"/>
      <c r="G3" s="17"/>
      <c r="H3" s="16"/>
      <c r="I3" s="17"/>
      <c r="J3" s="9"/>
    </row>
    <row r="4" spans="1:10" ht="15.75" customHeight="1">
      <c r="A4" s="282" t="s">
        <v>546</v>
      </c>
      <c r="B4" s="283"/>
      <c r="C4" s="283"/>
      <c r="D4" s="283"/>
      <c r="E4" s="283"/>
      <c r="F4" s="16"/>
      <c r="G4" s="17"/>
      <c r="H4" s="16"/>
      <c r="I4" s="17"/>
      <c r="J4" s="9"/>
    </row>
    <row r="5" spans="1:10" ht="15.75" thickBot="1">
      <c r="A5" s="284" t="s">
        <v>547</v>
      </c>
      <c r="B5" s="285"/>
      <c r="C5" s="286"/>
      <c r="D5" s="286"/>
      <c r="E5" s="286"/>
    </row>
    <row r="6" spans="1:10" ht="33.75" customHeight="1" thickBot="1">
      <c r="A6" s="64" t="s">
        <v>0</v>
      </c>
      <c r="B6" s="65" t="s">
        <v>287</v>
      </c>
      <c r="C6" s="65" t="s">
        <v>454</v>
      </c>
      <c r="D6" s="65" t="s">
        <v>440</v>
      </c>
      <c r="E6" s="168" t="s">
        <v>453</v>
      </c>
    </row>
    <row r="7" spans="1:10" ht="12.75" customHeight="1">
      <c r="A7" s="169"/>
      <c r="B7" s="170" t="s">
        <v>467</v>
      </c>
      <c r="C7" s="170"/>
      <c r="D7" s="170"/>
      <c r="E7" s="171"/>
    </row>
    <row r="8" spans="1:10" ht="12.75">
      <c r="A8" s="84">
        <v>1</v>
      </c>
      <c r="B8" s="76" t="s">
        <v>330</v>
      </c>
      <c r="C8" s="77">
        <f>E8/1.18</f>
        <v>3024.3254237288138</v>
      </c>
      <c r="D8" s="77">
        <f>C8*0.18</f>
        <v>544.37857627118649</v>
      </c>
      <c r="E8" s="166">
        <v>3568.7040000000002</v>
      </c>
      <c r="F8" s="4"/>
    </row>
    <row r="9" spans="1:10" ht="12.75">
      <c r="A9" s="85">
        <v>2</v>
      </c>
      <c r="B9" s="76" t="s">
        <v>288</v>
      </c>
      <c r="C9" s="77">
        <f t="shared" ref="C9:C16" si="0">E9/1.18</f>
        <v>3338.0847457627119</v>
      </c>
      <c r="D9" s="77">
        <f t="shared" ref="D9:D16" si="1">C9*0.18</f>
        <v>600.85525423728814</v>
      </c>
      <c r="E9" s="166">
        <v>3938.9399999999996</v>
      </c>
      <c r="F9" s="4"/>
    </row>
    <row r="10" spans="1:10" ht="12.75">
      <c r="A10" s="84">
        <v>3</v>
      </c>
      <c r="B10" s="76" t="s">
        <v>289</v>
      </c>
      <c r="C10" s="77">
        <f t="shared" si="0"/>
        <v>3580.5355932203393</v>
      </c>
      <c r="D10" s="77">
        <f t="shared" si="1"/>
        <v>644.49640677966102</v>
      </c>
      <c r="E10" s="166">
        <v>4225.0320000000002</v>
      </c>
      <c r="F10" s="4"/>
    </row>
    <row r="11" spans="1:10" ht="12.75">
      <c r="A11" s="85">
        <v>4</v>
      </c>
      <c r="B11" s="76" t="s">
        <v>290</v>
      </c>
      <c r="C11" s="77">
        <f t="shared" si="0"/>
        <v>3878.1423728813566</v>
      </c>
      <c r="D11" s="77">
        <f t="shared" si="1"/>
        <v>698.0656271186441</v>
      </c>
      <c r="E11" s="166">
        <v>4576.2080000000005</v>
      </c>
    </row>
    <row r="12" spans="1:10" ht="12.75">
      <c r="A12" s="84">
        <v>5</v>
      </c>
      <c r="B12" s="76" t="s">
        <v>291</v>
      </c>
      <c r="C12" s="77">
        <f t="shared" si="0"/>
        <v>4041.4345762711864</v>
      </c>
      <c r="D12" s="77">
        <f t="shared" si="1"/>
        <v>727.45822372881355</v>
      </c>
      <c r="E12" s="166">
        <v>4768.8927999999996</v>
      </c>
      <c r="F12" s="4"/>
    </row>
    <row r="13" spans="1:10" ht="12.75">
      <c r="A13" s="85">
        <v>6</v>
      </c>
      <c r="B13" s="76" t="s">
        <v>292</v>
      </c>
      <c r="C13" s="77">
        <f t="shared" si="0"/>
        <v>4129.5728813559326</v>
      </c>
      <c r="D13" s="77">
        <f t="shared" si="1"/>
        <v>743.32311864406779</v>
      </c>
      <c r="E13" s="166">
        <v>4872.8960000000006</v>
      </c>
    </row>
    <row r="14" spans="1:10" ht="12.75">
      <c r="A14" s="84">
        <v>7</v>
      </c>
      <c r="B14" s="76" t="s">
        <v>293</v>
      </c>
      <c r="C14" s="77">
        <f t="shared" si="0"/>
        <v>4120.9355932203398</v>
      </c>
      <c r="D14" s="77">
        <f t="shared" si="1"/>
        <v>741.76840677966118</v>
      </c>
      <c r="E14" s="166">
        <v>4862.7040000000006</v>
      </c>
      <c r="F14" s="4"/>
    </row>
    <row r="15" spans="1:10" ht="12.75">
      <c r="A15" s="85">
        <v>8</v>
      </c>
      <c r="B15" s="76" t="s">
        <v>294</v>
      </c>
      <c r="C15" s="77">
        <f t="shared" si="0"/>
        <v>5054.12338983051</v>
      </c>
      <c r="D15" s="77">
        <f t="shared" si="1"/>
        <v>909.74221016949173</v>
      </c>
      <c r="E15" s="166">
        <v>5963.865600000001</v>
      </c>
    </row>
    <row r="16" spans="1:10" ht="12.75">
      <c r="A16" s="84">
        <v>9</v>
      </c>
      <c r="B16" s="76" t="s">
        <v>295</v>
      </c>
      <c r="C16" s="77">
        <f t="shared" si="0"/>
        <v>5068.123389830509</v>
      </c>
      <c r="D16" s="77">
        <f t="shared" si="1"/>
        <v>912.2622101694916</v>
      </c>
      <c r="E16" s="166">
        <v>5980.3856000000005</v>
      </c>
    </row>
    <row r="17" spans="1:6" s="1" customFormat="1" ht="12.75" customHeight="1">
      <c r="A17" s="82"/>
      <c r="B17" s="83" t="s">
        <v>468</v>
      </c>
      <c r="C17" s="83"/>
      <c r="D17" s="83"/>
      <c r="E17" s="165"/>
    </row>
    <row r="18" spans="1:6" s="1" customFormat="1" ht="12.75">
      <c r="A18" s="84">
        <v>1</v>
      </c>
      <c r="B18" s="76" t="s">
        <v>399</v>
      </c>
      <c r="C18" s="77">
        <f t="shared" ref="C18:C26" si="2">E18/1.18</f>
        <v>3024.3254237288138</v>
      </c>
      <c r="D18" s="77">
        <f t="shared" ref="D18:D26" si="3">C18*0.18</f>
        <v>544.37857627118649</v>
      </c>
      <c r="E18" s="166">
        <v>3568.7040000000002</v>
      </c>
      <c r="F18" s="4"/>
    </row>
    <row r="19" spans="1:6" ht="12.75">
      <c r="A19" s="85">
        <v>2</v>
      </c>
      <c r="B19" s="76" t="s">
        <v>296</v>
      </c>
      <c r="C19" s="77">
        <f t="shared" si="2"/>
        <v>3338.0847457627119</v>
      </c>
      <c r="D19" s="77">
        <f t="shared" si="3"/>
        <v>600.85525423728814</v>
      </c>
      <c r="E19" s="166">
        <v>3938.9399999999996</v>
      </c>
      <c r="F19" s="4"/>
    </row>
    <row r="20" spans="1:6" ht="12.75">
      <c r="A20" s="84">
        <v>3</v>
      </c>
      <c r="B20" s="76" t="s">
        <v>297</v>
      </c>
      <c r="C20" s="77">
        <f t="shared" si="2"/>
        <v>3580.5355932203393</v>
      </c>
      <c r="D20" s="77">
        <f t="shared" si="3"/>
        <v>644.49640677966102</v>
      </c>
      <c r="E20" s="166">
        <v>4225.0320000000002</v>
      </c>
      <c r="F20" s="4"/>
    </row>
    <row r="21" spans="1:6" ht="12.75">
      <c r="A21" s="85">
        <v>4</v>
      </c>
      <c r="B21" s="76" t="s">
        <v>298</v>
      </c>
      <c r="C21" s="77">
        <f t="shared" si="2"/>
        <v>3878.1423728813566</v>
      </c>
      <c r="D21" s="77">
        <f t="shared" si="3"/>
        <v>698.0656271186441</v>
      </c>
      <c r="E21" s="166">
        <v>4576.2080000000005</v>
      </c>
    </row>
    <row r="22" spans="1:6" ht="12.75">
      <c r="A22" s="84">
        <v>5</v>
      </c>
      <c r="B22" s="76" t="s">
        <v>299</v>
      </c>
      <c r="C22" s="77">
        <f t="shared" si="2"/>
        <v>4041.4345762711864</v>
      </c>
      <c r="D22" s="77">
        <f t="shared" si="3"/>
        <v>727.45822372881355</v>
      </c>
      <c r="E22" s="166">
        <v>4768.8927999999996</v>
      </c>
      <c r="F22" s="4"/>
    </row>
    <row r="23" spans="1:6" ht="12.75">
      <c r="A23" s="85">
        <v>6</v>
      </c>
      <c r="B23" s="76" t="s">
        <v>300</v>
      </c>
      <c r="C23" s="77">
        <f t="shared" si="2"/>
        <v>4129.5728813559326</v>
      </c>
      <c r="D23" s="77">
        <f t="shared" si="3"/>
        <v>743.32311864406779</v>
      </c>
      <c r="E23" s="166">
        <v>4872.8960000000006</v>
      </c>
    </row>
    <row r="24" spans="1:6" ht="12.75">
      <c r="A24" s="84">
        <v>7</v>
      </c>
      <c r="B24" s="76" t="s">
        <v>301</v>
      </c>
      <c r="C24" s="77">
        <f t="shared" si="2"/>
        <v>4120.9355932203398</v>
      </c>
      <c r="D24" s="77">
        <f t="shared" si="3"/>
        <v>741.76840677966118</v>
      </c>
      <c r="E24" s="166">
        <v>4862.7040000000006</v>
      </c>
      <c r="F24" s="4"/>
    </row>
    <row r="25" spans="1:6" ht="12.75">
      <c r="A25" s="85">
        <v>8</v>
      </c>
      <c r="B25" s="76" t="s">
        <v>302</v>
      </c>
      <c r="C25" s="77">
        <f t="shared" si="2"/>
        <v>5054.12338983051</v>
      </c>
      <c r="D25" s="77">
        <f t="shared" si="3"/>
        <v>909.74221016949173</v>
      </c>
      <c r="E25" s="166">
        <v>5963.865600000001</v>
      </c>
    </row>
    <row r="26" spans="1:6" ht="13.5" thickBot="1">
      <c r="A26" s="118">
        <v>9</v>
      </c>
      <c r="B26" s="167" t="s">
        <v>303</v>
      </c>
      <c r="C26" s="143">
        <f t="shared" si="2"/>
        <v>5068.123389830509</v>
      </c>
      <c r="D26" s="143">
        <f t="shared" si="3"/>
        <v>912.2622101694916</v>
      </c>
      <c r="E26" s="144">
        <v>5980.3856000000005</v>
      </c>
    </row>
    <row r="27" spans="1:6" ht="14.25">
      <c r="A27" s="39"/>
      <c r="B27" s="39"/>
      <c r="C27" s="39"/>
      <c r="D27" s="39"/>
      <c r="E27" s="39"/>
    </row>
    <row r="28" spans="1:6">
      <c r="A28" s="9" t="s">
        <v>457</v>
      </c>
      <c r="B28" s="9"/>
      <c r="C28" s="9"/>
      <c r="D28" s="9"/>
      <c r="E28" s="62"/>
    </row>
    <row r="29" spans="1:6" ht="24.75" customHeight="1">
      <c r="A29" s="280" t="s">
        <v>469</v>
      </c>
      <c r="B29" s="281"/>
      <c r="C29" s="281"/>
      <c r="D29" s="281"/>
      <c r="E29" s="281"/>
    </row>
    <row r="30" spans="1:6" ht="15.75" thickBot="1">
      <c r="A30" s="15"/>
      <c r="B30" s="15"/>
      <c r="C30" s="15"/>
      <c r="D30" s="15"/>
      <c r="E30" s="10"/>
    </row>
    <row r="31" spans="1:6" s="81" customFormat="1" ht="12.75">
      <c r="A31" s="260" t="s">
        <v>0</v>
      </c>
      <c r="B31" s="262" t="s">
        <v>472</v>
      </c>
      <c r="C31" s="264" t="s">
        <v>462</v>
      </c>
      <c r="D31" s="265"/>
      <c r="E31" s="266"/>
    </row>
    <row r="32" spans="1:6" s="81" customFormat="1" ht="25.5">
      <c r="A32" s="261"/>
      <c r="B32" s="263"/>
      <c r="C32" s="70" t="s">
        <v>470</v>
      </c>
      <c r="D32" s="70" t="s">
        <v>451</v>
      </c>
      <c r="E32" s="71" t="s">
        <v>471</v>
      </c>
    </row>
    <row r="33" spans="1:5" s="81" customFormat="1" ht="13.5" thickBot="1">
      <c r="A33" s="172">
        <v>1</v>
      </c>
      <c r="B33" s="167" t="s">
        <v>460</v>
      </c>
      <c r="C33" s="143">
        <v>815.65</v>
      </c>
      <c r="D33" s="143">
        <f>C33*0.18</f>
        <v>146.81699999999998</v>
      </c>
      <c r="E33" s="173">
        <f>C33+D33</f>
        <v>962.46699999999998</v>
      </c>
    </row>
    <row r="34" spans="1:5" ht="15">
      <c r="A34" s="39"/>
      <c r="B34" s="39"/>
      <c r="C34" s="39"/>
      <c r="D34" s="39"/>
      <c r="E34" s="8"/>
    </row>
    <row r="35" spans="1:5" ht="23.25" customHeight="1">
      <c r="A35" s="39"/>
      <c r="B35" s="80" t="s">
        <v>447</v>
      </c>
      <c r="C35" s="38"/>
      <c r="D35" s="80" t="s">
        <v>445</v>
      </c>
      <c r="E35" s="8"/>
    </row>
    <row r="36" spans="1:5" ht="15">
      <c r="A36" s="39"/>
      <c r="B36" s="38"/>
      <c r="C36" s="38"/>
      <c r="D36" s="38"/>
      <c r="E36" s="8"/>
    </row>
    <row r="37" spans="1:5" ht="15">
      <c r="A37" s="39"/>
      <c r="B37" s="38" t="s">
        <v>448</v>
      </c>
      <c r="C37" s="38"/>
      <c r="D37" s="38" t="s">
        <v>446</v>
      </c>
      <c r="E37" s="8"/>
    </row>
  </sheetData>
  <mergeCells count="6">
    <mergeCell ref="C31:E31"/>
    <mergeCell ref="A29:E29"/>
    <mergeCell ref="A4:E4"/>
    <mergeCell ref="A31:A32"/>
    <mergeCell ref="B31:B32"/>
    <mergeCell ref="A5:E5"/>
  </mergeCells>
  <pageMargins left="1.02" right="0.7086614173228346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H5" sqref="H5"/>
    </sheetView>
  </sheetViews>
  <sheetFormatPr defaultRowHeight="12"/>
  <cols>
    <col min="1" max="1" width="4.42578125" style="2" customWidth="1"/>
    <col min="2" max="2" width="43.28515625" style="2" customWidth="1"/>
    <col min="3" max="3" width="9.5703125" style="2" bestFit="1" customWidth="1"/>
    <col min="4" max="4" width="11.140625" style="2" hidden="1" customWidth="1"/>
    <col min="5" max="5" width="11.42578125" style="2" hidden="1" customWidth="1"/>
    <col min="6" max="6" width="9.140625" style="2"/>
    <col min="7" max="7" width="10.7109375" style="2" bestFit="1" customWidth="1"/>
    <col min="8" max="16384" width="9.140625" style="2"/>
  </cols>
  <sheetData>
    <row r="1" spans="1:10" ht="15">
      <c r="A1" s="38"/>
      <c r="B1" s="38"/>
      <c r="C1" s="38"/>
      <c r="D1" s="38"/>
      <c r="E1" s="37" t="s">
        <v>466</v>
      </c>
      <c r="F1" s="16"/>
      <c r="G1" s="17"/>
      <c r="H1" s="16"/>
      <c r="I1" s="9"/>
    </row>
    <row r="2" spans="1:10" ht="15">
      <c r="A2" s="38"/>
      <c r="B2" s="38"/>
      <c r="C2" s="38"/>
      <c r="D2" s="38"/>
      <c r="E2" s="37" t="s">
        <v>442</v>
      </c>
      <c r="F2" s="16"/>
      <c r="G2" s="17"/>
      <c r="H2" s="16"/>
      <c r="I2" s="9"/>
    </row>
    <row r="3" spans="1:10" ht="27" customHeight="1">
      <c r="A3" s="38"/>
      <c r="B3" s="63" t="s">
        <v>443</v>
      </c>
      <c r="C3" s="38"/>
      <c r="D3" s="38"/>
      <c r="E3" s="15"/>
      <c r="F3" s="16"/>
      <c r="G3" s="17"/>
      <c r="H3" s="16"/>
      <c r="I3" s="17"/>
      <c r="J3" s="9"/>
    </row>
    <row r="4" spans="1:10" ht="15.75" customHeight="1">
      <c r="A4" s="282" t="s">
        <v>546</v>
      </c>
      <c r="B4" s="283"/>
      <c r="C4" s="283"/>
      <c r="D4" s="283"/>
      <c r="E4" s="283"/>
      <c r="F4" s="16"/>
      <c r="G4" s="17"/>
      <c r="H4" s="16"/>
      <c r="I4" s="17"/>
      <c r="J4" s="9"/>
    </row>
    <row r="5" spans="1:10" ht="15.75" thickBot="1">
      <c r="A5" s="284" t="s">
        <v>547</v>
      </c>
      <c r="B5" s="285"/>
      <c r="C5" s="286"/>
      <c r="D5" s="286"/>
      <c r="E5" s="286"/>
    </row>
    <row r="6" spans="1:10" ht="33.75" customHeight="1" thickBot="1">
      <c r="A6" s="64" t="s">
        <v>0</v>
      </c>
      <c r="B6" s="65" t="s">
        <v>287</v>
      </c>
      <c r="C6" s="65" t="s">
        <v>454</v>
      </c>
      <c r="D6" s="65" t="s">
        <v>440</v>
      </c>
      <c r="E6" s="168" t="s">
        <v>453</v>
      </c>
    </row>
    <row r="7" spans="1:10" ht="12.75" customHeight="1">
      <c r="A7" s="169"/>
      <c r="B7" s="185" t="s">
        <v>467</v>
      </c>
      <c r="C7" s="185"/>
      <c r="D7" s="185"/>
      <c r="E7" s="186"/>
    </row>
    <row r="8" spans="1:10" ht="12.75">
      <c r="A8" s="84">
        <v>1</v>
      </c>
      <c r="B8" s="76" t="s">
        <v>330</v>
      </c>
      <c r="C8" s="77">
        <f>E8/1.18</f>
        <v>3024.3254237288138</v>
      </c>
      <c r="D8" s="77">
        <f>C8*0.18</f>
        <v>544.37857627118649</v>
      </c>
      <c r="E8" s="77">
        <v>3568.7040000000002</v>
      </c>
      <c r="F8" s="187">
        <f>C8+815.65</f>
        <v>3839.9754237288139</v>
      </c>
    </row>
    <row r="9" spans="1:10" ht="12.75">
      <c r="A9" s="85">
        <v>2</v>
      </c>
      <c r="B9" s="76" t="s">
        <v>288</v>
      </c>
      <c r="C9" s="77">
        <f t="shared" ref="C9:C16" si="0">E9/1.18</f>
        <v>3338.0847457627119</v>
      </c>
      <c r="D9" s="77">
        <f t="shared" ref="D9:D16" si="1">C9*0.18</f>
        <v>600.85525423728814</v>
      </c>
      <c r="E9" s="77">
        <v>3938.9399999999996</v>
      </c>
      <c r="F9" s="187">
        <f t="shared" ref="F9:F26" si="2">C9+815.65</f>
        <v>4153.734745762712</v>
      </c>
    </row>
    <row r="10" spans="1:10" ht="12.75">
      <c r="A10" s="84">
        <v>3</v>
      </c>
      <c r="B10" s="76" t="s">
        <v>289</v>
      </c>
      <c r="C10" s="77">
        <f t="shared" si="0"/>
        <v>3580.5355932203393</v>
      </c>
      <c r="D10" s="77">
        <f t="shared" si="1"/>
        <v>644.49640677966102</v>
      </c>
      <c r="E10" s="77">
        <v>4225.0320000000002</v>
      </c>
      <c r="F10" s="187">
        <f t="shared" si="2"/>
        <v>4396.1855932203389</v>
      </c>
    </row>
    <row r="11" spans="1:10" ht="12.75">
      <c r="A11" s="85">
        <v>4</v>
      </c>
      <c r="B11" s="76" t="s">
        <v>290</v>
      </c>
      <c r="C11" s="77">
        <f t="shared" si="0"/>
        <v>3878.1423728813566</v>
      </c>
      <c r="D11" s="77">
        <f t="shared" si="1"/>
        <v>698.0656271186441</v>
      </c>
      <c r="E11" s="77">
        <v>4576.2080000000005</v>
      </c>
      <c r="F11" s="187">
        <f t="shared" si="2"/>
        <v>4693.7923728813566</v>
      </c>
    </row>
    <row r="12" spans="1:10" ht="12.75">
      <c r="A12" s="84">
        <v>5</v>
      </c>
      <c r="B12" s="76" t="s">
        <v>291</v>
      </c>
      <c r="C12" s="77">
        <f t="shared" si="0"/>
        <v>4041.4345762711864</v>
      </c>
      <c r="D12" s="77">
        <f t="shared" si="1"/>
        <v>727.45822372881355</v>
      </c>
      <c r="E12" s="77">
        <v>4768.8927999999996</v>
      </c>
      <c r="F12" s="187">
        <f t="shared" si="2"/>
        <v>4857.0845762711861</v>
      </c>
    </row>
    <row r="13" spans="1:10" ht="12.75">
      <c r="A13" s="85">
        <v>6</v>
      </c>
      <c r="B13" s="76" t="s">
        <v>292</v>
      </c>
      <c r="C13" s="77">
        <f t="shared" si="0"/>
        <v>4129.5728813559326</v>
      </c>
      <c r="D13" s="77">
        <f t="shared" si="1"/>
        <v>743.32311864406779</v>
      </c>
      <c r="E13" s="77">
        <v>4872.8960000000006</v>
      </c>
      <c r="F13" s="187">
        <f t="shared" si="2"/>
        <v>4945.2228813559323</v>
      </c>
    </row>
    <row r="14" spans="1:10" ht="12.75">
      <c r="A14" s="84">
        <v>7</v>
      </c>
      <c r="B14" s="76" t="s">
        <v>293</v>
      </c>
      <c r="C14" s="77">
        <f t="shared" si="0"/>
        <v>4120.9355932203398</v>
      </c>
      <c r="D14" s="77">
        <f t="shared" si="1"/>
        <v>741.76840677966118</v>
      </c>
      <c r="E14" s="77">
        <v>4862.7040000000006</v>
      </c>
      <c r="F14" s="187">
        <f t="shared" si="2"/>
        <v>4936.5855932203394</v>
      </c>
    </row>
    <row r="15" spans="1:10" ht="12.75">
      <c r="A15" s="85">
        <v>8</v>
      </c>
      <c r="B15" s="76" t="s">
        <v>294</v>
      </c>
      <c r="C15" s="77">
        <f t="shared" si="0"/>
        <v>5054.12338983051</v>
      </c>
      <c r="D15" s="77">
        <f t="shared" si="1"/>
        <v>909.74221016949173</v>
      </c>
      <c r="E15" s="77">
        <v>5963.865600000001</v>
      </c>
      <c r="F15" s="187">
        <f t="shared" si="2"/>
        <v>5869.7733898305096</v>
      </c>
    </row>
    <row r="16" spans="1:10" ht="12.75">
      <c r="A16" s="84">
        <v>9</v>
      </c>
      <c r="B16" s="76" t="s">
        <v>295</v>
      </c>
      <c r="C16" s="77">
        <f t="shared" si="0"/>
        <v>5068.123389830509</v>
      </c>
      <c r="D16" s="77">
        <f t="shared" si="1"/>
        <v>912.2622101694916</v>
      </c>
      <c r="E16" s="77">
        <v>5980.3856000000005</v>
      </c>
      <c r="F16" s="187">
        <f t="shared" si="2"/>
        <v>5883.7733898305087</v>
      </c>
    </row>
    <row r="17" spans="1:6" s="1" customFormat="1" ht="12.75" customHeight="1">
      <c r="A17" s="82"/>
      <c r="B17" s="83" t="s">
        <v>468</v>
      </c>
      <c r="C17" s="83"/>
      <c r="D17" s="83"/>
      <c r="E17" s="76"/>
      <c r="F17" s="187"/>
    </row>
    <row r="18" spans="1:6" s="1" customFormat="1" ht="12.75">
      <c r="A18" s="84">
        <v>1</v>
      </c>
      <c r="B18" s="76" t="s">
        <v>399</v>
      </c>
      <c r="C18" s="77">
        <f t="shared" ref="C18:C26" si="3">E18/1.18</f>
        <v>3024.3254237288138</v>
      </c>
      <c r="D18" s="77">
        <f t="shared" ref="D18:D26" si="4">C18*0.18</f>
        <v>544.37857627118649</v>
      </c>
      <c r="E18" s="77">
        <v>3568.7040000000002</v>
      </c>
      <c r="F18" s="187">
        <f t="shared" si="2"/>
        <v>3839.9754237288139</v>
      </c>
    </row>
    <row r="19" spans="1:6" ht="12.75">
      <c r="A19" s="85">
        <v>2</v>
      </c>
      <c r="B19" s="76" t="s">
        <v>296</v>
      </c>
      <c r="C19" s="77">
        <f t="shared" si="3"/>
        <v>3338.0847457627119</v>
      </c>
      <c r="D19" s="77">
        <f t="shared" si="4"/>
        <v>600.85525423728814</v>
      </c>
      <c r="E19" s="77">
        <v>3938.9399999999996</v>
      </c>
      <c r="F19" s="187">
        <f t="shared" si="2"/>
        <v>4153.734745762712</v>
      </c>
    </row>
    <row r="20" spans="1:6" ht="12.75">
      <c r="A20" s="84">
        <v>3</v>
      </c>
      <c r="B20" s="76" t="s">
        <v>297</v>
      </c>
      <c r="C20" s="77">
        <f t="shared" si="3"/>
        <v>3580.5355932203393</v>
      </c>
      <c r="D20" s="77">
        <f t="shared" si="4"/>
        <v>644.49640677966102</v>
      </c>
      <c r="E20" s="77">
        <v>4225.0320000000002</v>
      </c>
      <c r="F20" s="187">
        <f t="shared" si="2"/>
        <v>4396.1855932203389</v>
      </c>
    </row>
    <row r="21" spans="1:6" ht="12.75">
      <c r="A21" s="85">
        <v>4</v>
      </c>
      <c r="B21" s="76" t="s">
        <v>298</v>
      </c>
      <c r="C21" s="77">
        <f t="shared" si="3"/>
        <v>3878.1423728813566</v>
      </c>
      <c r="D21" s="77">
        <f t="shared" si="4"/>
        <v>698.0656271186441</v>
      </c>
      <c r="E21" s="77">
        <v>4576.2080000000005</v>
      </c>
      <c r="F21" s="187">
        <f t="shared" si="2"/>
        <v>4693.7923728813566</v>
      </c>
    </row>
    <row r="22" spans="1:6" ht="12.75">
      <c r="A22" s="84">
        <v>5</v>
      </c>
      <c r="B22" s="76" t="s">
        <v>299</v>
      </c>
      <c r="C22" s="77">
        <f t="shared" si="3"/>
        <v>4041.4345762711864</v>
      </c>
      <c r="D22" s="77">
        <f t="shared" si="4"/>
        <v>727.45822372881355</v>
      </c>
      <c r="E22" s="77">
        <v>4768.8927999999996</v>
      </c>
      <c r="F22" s="187">
        <f t="shared" si="2"/>
        <v>4857.0845762711861</v>
      </c>
    </row>
    <row r="23" spans="1:6" ht="12.75">
      <c r="A23" s="85">
        <v>6</v>
      </c>
      <c r="B23" s="76" t="s">
        <v>300</v>
      </c>
      <c r="C23" s="77">
        <f t="shared" si="3"/>
        <v>4129.5728813559326</v>
      </c>
      <c r="D23" s="77">
        <f t="shared" si="4"/>
        <v>743.32311864406779</v>
      </c>
      <c r="E23" s="77">
        <v>4872.8960000000006</v>
      </c>
      <c r="F23" s="187">
        <f t="shared" si="2"/>
        <v>4945.2228813559323</v>
      </c>
    </row>
    <row r="24" spans="1:6" ht="12.75">
      <c r="A24" s="84">
        <v>7</v>
      </c>
      <c r="B24" s="76" t="s">
        <v>301</v>
      </c>
      <c r="C24" s="77">
        <f t="shared" si="3"/>
        <v>4120.9355932203398</v>
      </c>
      <c r="D24" s="77">
        <f t="shared" si="4"/>
        <v>741.76840677966118</v>
      </c>
      <c r="E24" s="77">
        <v>4862.7040000000006</v>
      </c>
      <c r="F24" s="187">
        <f t="shared" si="2"/>
        <v>4936.5855932203394</v>
      </c>
    </row>
    <row r="25" spans="1:6" ht="12.75">
      <c r="A25" s="85">
        <v>8</v>
      </c>
      <c r="B25" s="76" t="s">
        <v>302</v>
      </c>
      <c r="C25" s="77">
        <f t="shared" si="3"/>
        <v>5054.12338983051</v>
      </c>
      <c r="D25" s="77">
        <f t="shared" si="4"/>
        <v>909.74221016949173</v>
      </c>
      <c r="E25" s="77">
        <v>5963.865600000001</v>
      </c>
      <c r="F25" s="187">
        <f t="shared" si="2"/>
        <v>5869.7733898305096</v>
      </c>
    </row>
    <row r="26" spans="1:6" ht="13.5" thickBot="1">
      <c r="A26" s="118">
        <v>9</v>
      </c>
      <c r="B26" s="76" t="s">
        <v>303</v>
      </c>
      <c r="C26" s="77">
        <f t="shared" si="3"/>
        <v>5068.123389830509</v>
      </c>
      <c r="D26" s="77">
        <f t="shared" si="4"/>
        <v>912.2622101694916</v>
      </c>
      <c r="E26" s="77">
        <v>5980.3856000000005</v>
      </c>
      <c r="F26" s="187">
        <f t="shared" si="2"/>
        <v>5883.7733898305087</v>
      </c>
    </row>
    <row r="27" spans="1:6" ht="14.25">
      <c r="A27" s="39"/>
      <c r="B27" s="39"/>
      <c r="C27" s="39"/>
      <c r="D27" s="39"/>
      <c r="E27" s="39"/>
    </row>
    <row r="28" spans="1:6">
      <c r="A28" s="9" t="s">
        <v>457</v>
      </c>
      <c r="B28" s="9"/>
      <c r="C28" s="9"/>
      <c r="D28" s="9"/>
      <c r="E28" s="62"/>
    </row>
    <row r="29" spans="1:6" ht="24.75" customHeight="1">
      <c r="A29" s="280" t="s">
        <v>469</v>
      </c>
      <c r="B29" s="281"/>
      <c r="C29" s="281"/>
      <c r="D29" s="281"/>
      <c r="E29" s="281"/>
    </row>
    <row r="30" spans="1:6" ht="15.75" thickBot="1">
      <c r="A30" s="15"/>
      <c r="B30" s="15"/>
      <c r="C30" s="15"/>
      <c r="D30" s="15"/>
      <c r="E30" s="10"/>
    </row>
    <row r="31" spans="1:6" s="81" customFormat="1" ht="12.75">
      <c r="A31" s="260" t="s">
        <v>0</v>
      </c>
      <c r="B31" s="262" t="s">
        <v>472</v>
      </c>
      <c r="C31" s="264" t="s">
        <v>462</v>
      </c>
      <c r="D31" s="265"/>
      <c r="E31" s="266"/>
    </row>
    <row r="32" spans="1:6" s="81" customFormat="1" ht="25.5">
      <c r="A32" s="261"/>
      <c r="B32" s="263"/>
      <c r="C32" s="70" t="s">
        <v>470</v>
      </c>
      <c r="D32" s="70" t="s">
        <v>451</v>
      </c>
      <c r="E32" s="71" t="s">
        <v>471</v>
      </c>
    </row>
    <row r="33" spans="1:5" s="81" customFormat="1" ht="13.5" thickBot="1">
      <c r="A33" s="172">
        <v>1</v>
      </c>
      <c r="B33" s="167" t="s">
        <v>460</v>
      </c>
      <c r="C33" s="143">
        <v>815.65</v>
      </c>
      <c r="D33" s="143">
        <f>C33*0.18</f>
        <v>146.81699999999998</v>
      </c>
      <c r="E33" s="173">
        <f>C33+D33</f>
        <v>962.46699999999998</v>
      </c>
    </row>
    <row r="34" spans="1:5" ht="15">
      <c r="A34" s="39"/>
      <c r="B34" s="39"/>
      <c r="C34" s="39"/>
      <c r="D34" s="39"/>
      <c r="E34" s="8"/>
    </row>
    <row r="35" spans="1:5" ht="23.25" customHeight="1">
      <c r="A35" s="39"/>
      <c r="B35" s="80" t="s">
        <v>447</v>
      </c>
      <c r="C35" s="38"/>
      <c r="D35" s="80" t="s">
        <v>445</v>
      </c>
      <c r="E35" s="8"/>
    </row>
    <row r="36" spans="1:5" ht="15">
      <c r="A36" s="39"/>
      <c r="B36" s="38"/>
      <c r="C36" s="38"/>
      <c r="D36" s="38"/>
      <c r="E36" s="8"/>
    </row>
    <row r="37" spans="1:5" ht="15">
      <c r="A37" s="39"/>
      <c r="B37" s="38" t="s">
        <v>448</v>
      </c>
      <c r="C37" s="38"/>
      <c r="D37" s="38" t="s">
        <v>446</v>
      </c>
      <c r="E37" s="8"/>
    </row>
  </sheetData>
  <mergeCells count="6">
    <mergeCell ref="A4:E4"/>
    <mergeCell ref="A5:E5"/>
    <mergeCell ref="A29:E29"/>
    <mergeCell ref="A31:A32"/>
    <mergeCell ref="B31:B32"/>
    <mergeCell ref="C31:E3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9" sqref="G29"/>
    </sheetView>
  </sheetViews>
  <sheetFormatPr defaultRowHeight="12"/>
  <cols>
    <col min="1" max="1" width="7" style="2" customWidth="1"/>
    <col min="2" max="2" width="38" style="2" customWidth="1"/>
    <col min="3" max="3" width="12" style="2" customWidth="1"/>
    <col min="4" max="4" width="11.85546875" style="2" hidden="1" customWidth="1"/>
    <col min="5" max="5" width="13.140625" style="2" hidden="1" customWidth="1"/>
    <col min="6" max="6" width="12.28515625" style="2" customWidth="1"/>
    <col min="7" max="7" width="9.140625" style="2"/>
    <col min="8" max="8" width="10.7109375" style="2" bestFit="1" customWidth="1"/>
    <col min="9" max="16384" width="9.140625" style="2"/>
  </cols>
  <sheetData>
    <row r="1" spans="1:10">
      <c r="A1" s="16"/>
      <c r="B1" s="16"/>
      <c r="C1" s="16"/>
      <c r="D1" s="16"/>
      <c r="E1" s="17" t="s">
        <v>465</v>
      </c>
      <c r="F1" s="16"/>
      <c r="G1" s="17"/>
      <c r="H1" s="16"/>
      <c r="I1" s="9"/>
    </row>
    <row r="2" spans="1:10">
      <c r="A2" s="16"/>
      <c r="B2" s="16"/>
      <c r="C2" s="16"/>
      <c r="D2" s="16"/>
      <c r="E2" s="17" t="s">
        <v>442</v>
      </c>
      <c r="F2" s="16"/>
      <c r="G2" s="17"/>
      <c r="H2" s="16"/>
      <c r="I2" s="9"/>
    </row>
    <row r="3" spans="1:10" ht="27" customHeight="1">
      <c r="A3" s="16"/>
      <c r="B3" s="63" t="s">
        <v>443</v>
      </c>
      <c r="C3" s="16"/>
      <c r="D3" s="16"/>
      <c r="E3" s="9"/>
      <c r="F3" s="16"/>
      <c r="G3" s="17"/>
      <c r="H3" s="16"/>
      <c r="I3" s="17"/>
      <c r="J3" s="9"/>
    </row>
    <row r="4" spans="1:10" ht="14.25">
      <c r="A4" s="290" t="s">
        <v>488</v>
      </c>
      <c r="B4" s="291"/>
      <c r="C4" s="291"/>
      <c r="D4" s="291"/>
      <c r="E4" s="291"/>
      <c r="F4" s="16"/>
      <c r="G4" s="17"/>
      <c r="H4" s="16"/>
      <c r="I4" s="17"/>
      <c r="J4" s="9"/>
    </row>
    <row r="5" spans="1:10" ht="12.75" customHeight="1" thickBot="1">
      <c r="A5" s="16"/>
      <c r="B5" s="16"/>
      <c r="C5" s="16"/>
      <c r="D5" s="16"/>
      <c r="E5" s="19"/>
      <c r="F5" s="16"/>
      <c r="G5" s="17"/>
      <c r="H5" s="16"/>
      <c r="I5" s="17"/>
      <c r="J5" s="9"/>
    </row>
    <row r="6" spans="1:10" ht="24">
      <c r="A6" s="174" t="s">
        <v>0</v>
      </c>
      <c r="B6" s="175" t="s">
        <v>287</v>
      </c>
      <c r="C6" s="175" t="s">
        <v>454</v>
      </c>
      <c r="D6" s="175" t="s">
        <v>440</v>
      </c>
      <c r="E6" s="176" t="s">
        <v>453</v>
      </c>
    </row>
    <row r="7" spans="1:10" ht="19.5" customHeight="1">
      <c r="A7" s="177" t="s">
        <v>455</v>
      </c>
      <c r="B7" s="75"/>
      <c r="C7" s="75"/>
      <c r="D7" s="75"/>
      <c r="E7" s="178"/>
    </row>
    <row r="8" spans="1:10" ht="12.75">
      <c r="A8" s="47">
        <v>1</v>
      </c>
      <c r="B8" s="76" t="s">
        <v>306</v>
      </c>
      <c r="C8" s="77">
        <f>E8/1.18</f>
        <v>3757.7100000000005</v>
      </c>
      <c r="D8" s="77">
        <f>C8*0.18</f>
        <v>676.38780000000008</v>
      </c>
      <c r="E8" s="188">
        <v>4434.0978000000005</v>
      </c>
      <c r="F8" s="190">
        <f>C8+856.44</f>
        <v>4614.1500000000005</v>
      </c>
      <c r="G8" s="190">
        <f>C8+205.56</f>
        <v>3963.2700000000004</v>
      </c>
    </row>
    <row r="9" spans="1:10" ht="12.75">
      <c r="A9" s="47">
        <v>2</v>
      </c>
      <c r="B9" s="76" t="s">
        <v>307</v>
      </c>
      <c r="C9" s="77">
        <f t="shared" ref="C9:C14" si="0">E9/1.18</f>
        <v>4011.5240000000013</v>
      </c>
      <c r="D9" s="77">
        <f t="shared" ref="D9:D14" si="1">C9*0.18</f>
        <v>722.07432000000017</v>
      </c>
      <c r="E9" s="188">
        <v>4733.598320000001</v>
      </c>
      <c r="F9" s="190">
        <f>C9+856.44</f>
        <v>4867.9640000000018</v>
      </c>
      <c r="G9" s="190">
        <f>C9+205.56</f>
        <v>4217.0840000000017</v>
      </c>
    </row>
    <row r="10" spans="1:10" ht="12.75">
      <c r="A10" s="47">
        <v>3</v>
      </c>
      <c r="B10" s="76" t="s">
        <v>308</v>
      </c>
      <c r="C10" s="77">
        <f t="shared" si="0"/>
        <v>4228.3339999999998</v>
      </c>
      <c r="D10" s="77">
        <f t="shared" si="1"/>
        <v>761.10011999999995</v>
      </c>
      <c r="E10" s="188">
        <v>4989.4341199999999</v>
      </c>
      <c r="F10" s="190">
        <f>C10+856.44</f>
        <v>5084.7739999999994</v>
      </c>
      <c r="G10" s="190">
        <f>C10+205.56</f>
        <v>4433.8940000000002</v>
      </c>
    </row>
    <row r="11" spans="1:10" ht="12.75">
      <c r="A11" s="47">
        <v>4</v>
      </c>
      <c r="B11" s="76" t="s">
        <v>309</v>
      </c>
      <c r="C11" s="77">
        <f t="shared" si="0"/>
        <v>4547.6530000000002</v>
      </c>
      <c r="D11" s="77">
        <f t="shared" si="1"/>
        <v>818.57754</v>
      </c>
      <c r="E11" s="188">
        <v>5366.2305399999996</v>
      </c>
      <c r="F11" s="190">
        <f>C11+856.44</f>
        <v>5404.0930000000008</v>
      </c>
      <c r="G11" s="190">
        <f>C11+205.56</f>
        <v>4753.2130000000006</v>
      </c>
    </row>
    <row r="12" spans="1:10" ht="12.75">
      <c r="A12" s="47">
        <v>5</v>
      </c>
      <c r="B12" s="76" t="s">
        <v>310</v>
      </c>
      <c r="C12" s="77">
        <f t="shared" si="0"/>
        <v>4837.2610000000013</v>
      </c>
      <c r="D12" s="77">
        <f t="shared" si="1"/>
        <v>870.70698000000016</v>
      </c>
      <c r="E12" s="188">
        <v>5707.9679800000013</v>
      </c>
      <c r="F12" s="190">
        <f>C12+856.44</f>
        <v>5693.7010000000009</v>
      </c>
      <c r="G12" s="190">
        <f>C12+205.56</f>
        <v>5042.8210000000017</v>
      </c>
    </row>
    <row r="13" spans="1:10" ht="12.75">
      <c r="A13" s="47">
        <v>6</v>
      </c>
      <c r="B13" s="76" t="s">
        <v>311</v>
      </c>
      <c r="C13" s="77">
        <f t="shared" si="0"/>
        <v>5527.5660000000007</v>
      </c>
      <c r="D13" s="77">
        <f t="shared" si="1"/>
        <v>994.96188000000006</v>
      </c>
      <c r="E13" s="188">
        <v>6522.5278800000006</v>
      </c>
      <c r="F13" s="190">
        <f t="shared" ref="F13:F22" si="2">C13+856.44</f>
        <v>6384.0060000000012</v>
      </c>
      <c r="G13" s="190">
        <f t="shared" ref="G13:G22" si="3">C13+205.56</f>
        <v>5733.1260000000011</v>
      </c>
    </row>
    <row r="14" spans="1:10" ht="12.75">
      <c r="A14" s="52">
        <v>7</v>
      </c>
      <c r="B14" s="78" t="s">
        <v>312</v>
      </c>
      <c r="C14" s="77">
        <f t="shared" si="0"/>
        <v>5887.0350000000017</v>
      </c>
      <c r="D14" s="77">
        <f t="shared" si="1"/>
        <v>1059.6663000000003</v>
      </c>
      <c r="E14" s="189">
        <v>6946.7013000000015</v>
      </c>
      <c r="F14" s="190">
        <f t="shared" si="2"/>
        <v>6743.4750000000022</v>
      </c>
      <c r="G14" s="190">
        <f t="shared" si="3"/>
        <v>6092.5950000000021</v>
      </c>
    </row>
    <row r="15" spans="1:10" ht="30.75" customHeight="1">
      <c r="A15" s="287" t="s">
        <v>456</v>
      </c>
      <c r="B15" s="288"/>
      <c r="C15" s="288"/>
      <c r="D15" s="288"/>
      <c r="E15" s="289"/>
      <c r="F15" s="7"/>
      <c r="G15" s="7"/>
    </row>
    <row r="16" spans="1:10" ht="12.75">
      <c r="A16" s="41">
        <v>1</v>
      </c>
      <c r="B16" s="79" t="s">
        <v>306</v>
      </c>
      <c r="C16" s="77">
        <f t="shared" ref="C16:C22" si="4">E16/1.18</f>
        <v>4441.1180000000004</v>
      </c>
      <c r="D16" s="77">
        <f t="shared" ref="D16:D22" si="5">C16*0.18</f>
        <v>799.40124000000003</v>
      </c>
      <c r="E16" s="191">
        <v>5240.5192400000005</v>
      </c>
      <c r="F16" s="190">
        <f t="shared" si="2"/>
        <v>5297.5580000000009</v>
      </c>
      <c r="G16" s="190">
        <f t="shared" si="3"/>
        <v>4646.6780000000008</v>
      </c>
    </row>
    <row r="17" spans="1:8" ht="12.75">
      <c r="A17" s="47">
        <v>2</v>
      </c>
      <c r="B17" s="76" t="s">
        <v>307</v>
      </c>
      <c r="C17" s="77">
        <f t="shared" si="4"/>
        <v>4748.7110000000011</v>
      </c>
      <c r="D17" s="77">
        <f t="shared" si="5"/>
        <v>854.76798000000019</v>
      </c>
      <c r="E17" s="188">
        <v>5603.4789800000008</v>
      </c>
      <c r="F17" s="190">
        <f t="shared" si="2"/>
        <v>5605.1510000000017</v>
      </c>
      <c r="G17" s="190">
        <f t="shared" si="3"/>
        <v>4954.2710000000015</v>
      </c>
    </row>
    <row r="18" spans="1:8" ht="12.75">
      <c r="A18" s="47">
        <v>3</v>
      </c>
      <c r="B18" s="76" t="s">
        <v>308</v>
      </c>
      <c r="C18" s="77">
        <f t="shared" si="4"/>
        <v>5008.1460000000006</v>
      </c>
      <c r="D18" s="77">
        <f t="shared" si="5"/>
        <v>901.4662800000001</v>
      </c>
      <c r="E18" s="188">
        <v>5909.6122800000003</v>
      </c>
      <c r="F18" s="190">
        <f t="shared" si="2"/>
        <v>5864.5860000000011</v>
      </c>
      <c r="G18" s="190">
        <f t="shared" si="3"/>
        <v>5213.706000000001</v>
      </c>
    </row>
    <row r="19" spans="1:8" ht="12.75">
      <c r="A19" s="47">
        <v>4</v>
      </c>
      <c r="B19" s="76" t="s">
        <v>309</v>
      </c>
      <c r="C19" s="77">
        <f t="shared" si="4"/>
        <v>5741.1530000000002</v>
      </c>
      <c r="D19" s="77">
        <f t="shared" si="5"/>
        <v>1033.4075399999999</v>
      </c>
      <c r="E19" s="188">
        <v>6774.5605400000004</v>
      </c>
      <c r="F19" s="190">
        <f t="shared" si="2"/>
        <v>6597.5930000000008</v>
      </c>
      <c r="G19" s="190">
        <f t="shared" si="3"/>
        <v>5946.7130000000006</v>
      </c>
    </row>
    <row r="20" spans="1:8" ht="12.75">
      <c r="A20" s="47">
        <v>5</v>
      </c>
      <c r="B20" s="76" t="s">
        <v>310</v>
      </c>
      <c r="C20" s="77">
        <f t="shared" si="4"/>
        <v>6118.8490000000011</v>
      </c>
      <c r="D20" s="77">
        <f t="shared" si="5"/>
        <v>1101.3928200000003</v>
      </c>
      <c r="E20" s="188">
        <v>7220.2418200000011</v>
      </c>
      <c r="F20" s="190">
        <f t="shared" si="2"/>
        <v>6975.2890000000007</v>
      </c>
      <c r="G20" s="190">
        <f t="shared" si="3"/>
        <v>6324.4090000000015</v>
      </c>
    </row>
    <row r="21" spans="1:8" ht="12.75">
      <c r="A21" s="47">
        <v>6</v>
      </c>
      <c r="B21" s="76" t="s">
        <v>311</v>
      </c>
      <c r="C21" s="77">
        <f t="shared" si="4"/>
        <v>7010.5420000000013</v>
      </c>
      <c r="D21" s="77">
        <f t="shared" si="5"/>
        <v>1261.8975600000001</v>
      </c>
      <c r="E21" s="188">
        <v>8272.4395600000007</v>
      </c>
      <c r="F21" s="190">
        <f t="shared" si="2"/>
        <v>7866.9820000000018</v>
      </c>
      <c r="G21" s="190">
        <f t="shared" si="3"/>
        <v>7216.1020000000017</v>
      </c>
    </row>
    <row r="22" spans="1:8" ht="13.5" thickBot="1">
      <c r="A22" s="179">
        <v>7</v>
      </c>
      <c r="B22" s="167" t="s">
        <v>312</v>
      </c>
      <c r="C22" s="143">
        <f t="shared" si="4"/>
        <v>7464.7649999999994</v>
      </c>
      <c r="D22" s="143">
        <f t="shared" si="5"/>
        <v>1343.6576999999997</v>
      </c>
      <c r="E22" s="192">
        <v>8808.4226999999992</v>
      </c>
      <c r="F22" s="190">
        <f t="shared" si="2"/>
        <v>8321.2049999999999</v>
      </c>
      <c r="G22" s="190">
        <f t="shared" si="3"/>
        <v>7670.3249999999998</v>
      </c>
    </row>
    <row r="24" spans="1:8">
      <c r="A24" s="9" t="s">
        <v>457</v>
      </c>
      <c r="B24" s="9"/>
      <c r="C24" s="9"/>
      <c r="D24" s="9"/>
      <c r="E24" s="62"/>
      <c r="F24" s="62"/>
      <c r="G24" s="62"/>
      <c r="H24" s="9"/>
    </row>
    <row r="25" spans="1:8">
      <c r="A25" s="9" t="s">
        <v>458</v>
      </c>
      <c r="B25" s="9"/>
      <c r="C25" s="9"/>
      <c r="D25" s="9"/>
      <c r="E25" s="62"/>
      <c r="F25" s="62"/>
      <c r="G25" s="62"/>
      <c r="H25" s="9"/>
    </row>
    <row r="26" spans="1:8">
      <c r="A26" s="9" t="s">
        <v>459</v>
      </c>
      <c r="B26" s="9"/>
      <c r="C26" s="9"/>
      <c r="D26" s="9"/>
      <c r="E26" s="62"/>
      <c r="F26" s="62"/>
      <c r="G26" s="62"/>
      <c r="H26" s="9"/>
    </row>
    <row r="27" spans="1:8" ht="12.75" thickBot="1">
      <c r="A27" s="9"/>
      <c r="B27" s="9"/>
      <c r="C27" s="9"/>
      <c r="D27" s="9"/>
      <c r="E27" s="62"/>
      <c r="F27" s="62"/>
      <c r="G27" s="62"/>
      <c r="H27" s="9"/>
    </row>
    <row r="28" spans="1:8" ht="12.75">
      <c r="A28" s="260" t="s">
        <v>0</v>
      </c>
      <c r="B28" s="262" t="s">
        <v>472</v>
      </c>
      <c r="C28" s="264" t="s">
        <v>462</v>
      </c>
      <c r="D28" s="265"/>
      <c r="E28" s="266"/>
      <c r="F28" s="1"/>
      <c r="G28" s="1"/>
    </row>
    <row r="29" spans="1:8" ht="25.5">
      <c r="A29" s="261"/>
      <c r="B29" s="263"/>
      <c r="C29" s="70" t="s">
        <v>463</v>
      </c>
      <c r="D29" s="70" t="s">
        <v>451</v>
      </c>
      <c r="E29" s="71" t="s">
        <v>464</v>
      </c>
      <c r="F29" s="1"/>
      <c r="G29" s="1"/>
    </row>
    <row r="30" spans="1:8" ht="15">
      <c r="A30" s="180">
        <v>1</v>
      </c>
      <c r="B30" s="72" t="s">
        <v>460</v>
      </c>
      <c r="C30" s="77">
        <v>856.44</v>
      </c>
      <c r="D30" s="77">
        <f>C30*0.18</f>
        <v>154.1592</v>
      </c>
      <c r="E30" s="166">
        <f>C30+D30</f>
        <v>1010.5992000000001</v>
      </c>
      <c r="F30" s="1"/>
      <c r="G30" s="1"/>
    </row>
    <row r="31" spans="1:8" ht="15.75" thickBot="1">
      <c r="A31" s="181">
        <v>2</v>
      </c>
      <c r="B31" s="182" t="s">
        <v>461</v>
      </c>
      <c r="C31" s="143">
        <v>205.56</v>
      </c>
      <c r="D31" s="143">
        <f>C31*0.18</f>
        <v>37.000799999999998</v>
      </c>
      <c r="E31" s="144">
        <f>C31+D31</f>
        <v>242.5608</v>
      </c>
      <c r="F31" s="1"/>
      <c r="G31" s="1"/>
    </row>
    <row r="32" spans="1:8">
      <c r="E32" s="1"/>
      <c r="F32" s="1"/>
      <c r="G32" s="1"/>
    </row>
    <row r="33" spans="2:7" ht="15">
      <c r="B33" s="38" t="s">
        <v>447</v>
      </c>
      <c r="C33" s="38"/>
      <c r="D33" s="38" t="s">
        <v>445</v>
      </c>
      <c r="E33" s="1"/>
      <c r="F33" s="1"/>
      <c r="G33" s="1"/>
    </row>
    <row r="34" spans="2:7" ht="15">
      <c r="B34" s="38"/>
      <c r="C34" s="38"/>
      <c r="D34" s="38"/>
      <c r="E34" s="1"/>
      <c r="F34" s="1"/>
      <c r="G34" s="1"/>
    </row>
    <row r="35" spans="2:7" ht="15">
      <c r="B35" s="38" t="s">
        <v>448</v>
      </c>
      <c r="C35" s="38"/>
      <c r="D35" s="38" t="s">
        <v>446</v>
      </c>
      <c r="E35" s="1"/>
      <c r="F35" s="1"/>
      <c r="G35" s="1"/>
    </row>
  </sheetData>
  <mergeCells count="5">
    <mergeCell ref="A15:E15"/>
    <mergeCell ref="A4:E4"/>
    <mergeCell ref="A28:A29"/>
    <mergeCell ref="B28:B29"/>
    <mergeCell ref="C28:E2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topLeftCell="A46" workbookViewId="0">
      <selection activeCell="B69" sqref="B69"/>
    </sheetView>
  </sheetViews>
  <sheetFormatPr defaultRowHeight="12.75"/>
  <cols>
    <col min="1" max="1" width="5.85546875" customWidth="1"/>
    <col min="2" max="2" width="56.5703125" customWidth="1"/>
    <col min="3" max="3" width="13.85546875" customWidth="1"/>
    <col min="5" max="5" width="11.42578125" bestFit="1" customWidth="1"/>
  </cols>
  <sheetData>
    <row r="1" spans="1:6">
      <c r="A1" s="16"/>
      <c r="B1" s="16"/>
      <c r="C1" s="16"/>
      <c r="D1" s="16"/>
      <c r="E1" s="16"/>
      <c r="F1" s="17"/>
    </row>
    <row r="2" spans="1:6">
      <c r="A2" s="16"/>
      <c r="B2" s="16"/>
      <c r="C2" s="16"/>
      <c r="D2" s="16"/>
      <c r="E2" s="16"/>
      <c r="F2" s="17"/>
    </row>
    <row r="3" spans="1:6" ht="14.25">
      <c r="A3" s="16"/>
      <c r="B3" s="63" t="s">
        <v>443</v>
      </c>
      <c r="C3" s="63"/>
      <c r="D3" s="16"/>
      <c r="E3" s="16"/>
      <c r="F3" s="9"/>
    </row>
    <row r="4" spans="1:6" ht="14.25">
      <c r="A4" s="290" t="s">
        <v>474</v>
      </c>
      <c r="B4" s="291"/>
      <c r="C4" s="291"/>
      <c r="D4" s="291"/>
      <c r="E4" s="291"/>
      <c r="F4" s="291"/>
    </row>
    <row r="5" spans="1:6" ht="18.75">
      <c r="A5" s="184" t="s">
        <v>548</v>
      </c>
    </row>
    <row r="6" spans="1:6" s="90" customFormat="1" ht="15" thickBot="1">
      <c r="A6" s="134" t="s">
        <v>489</v>
      </c>
      <c r="B6" s="88"/>
      <c r="D6" s="89"/>
      <c r="E6" s="89"/>
      <c r="F6" s="89"/>
    </row>
    <row r="7" spans="1:6">
      <c r="A7" s="260" t="s">
        <v>0</v>
      </c>
      <c r="B7" s="262" t="s">
        <v>472</v>
      </c>
      <c r="C7" s="65" t="s">
        <v>490</v>
      </c>
      <c r="D7" s="264" t="s">
        <v>540</v>
      </c>
      <c r="E7" s="265"/>
      <c r="F7" s="266"/>
    </row>
    <row r="8" spans="1:6" ht="26.25" thickBot="1">
      <c r="A8" s="261"/>
      <c r="B8" s="263"/>
      <c r="C8" s="69"/>
      <c r="D8" s="70" t="s">
        <v>475</v>
      </c>
      <c r="E8" s="70" t="s">
        <v>451</v>
      </c>
      <c r="F8" s="71" t="s">
        <v>476</v>
      </c>
    </row>
    <row r="9" spans="1:6">
      <c r="A9" s="136" t="s">
        <v>491</v>
      </c>
      <c r="B9" s="137" t="s">
        <v>538</v>
      </c>
      <c r="C9" s="138"/>
      <c r="D9" s="139"/>
      <c r="E9" s="140"/>
      <c r="F9" s="141"/>
    </row>
    <row r="10" spans="1:6">
      <c r="A10" s="94"/>
      <c r="B10" s="95" t="s">
        <v>492</v>
      </c>
      <c r="C10" s="113" t="s">
        <v>493</v>
      </c>
      <c r="D10" s="122">
        <f>F10/1.18</f>
        <v>6423.7288135593226</v>
      </c>
      <c r="E10" s="126">
        <f>D10*0.18</f>
        <v>1156.2711864406781</v>
      </c>
      <c r="F10" s="129">
        <v>7580</v>
      </c>
    </row>
    <row r="11" spans="1:6">
      <c r="A11" s="96"/>
      <c r="B11" s="97" t="s">
        <v>494</v>
      </c>
      <c r="C11" s="114"/>
      <c r="D11" s="123"/>
      <c r="E11" s="127"/>
      <c r="F11" s="130"/>
    </row>
    <row r="12" spans="1:6">
      <c r="A12" s="96"/>
      <c r="B12" s="97" t="s">
        <v>495</v>
      </c>
      <c r="C12" s="114"/>
      <c r="D12" s="123"/>
      <c r="E12" s="127"/>
      <c r="F12" s="130"/>
    </row>
    <row r="13" spans="1:6">
      <c r="A13" s="96"/>
      <c r="B13" s="97" t="s">
        <v>496</v>
      </c>
      <c r="C13" s="114"/>
      <c r="D13" s="123"/>
      <c r="E13" s="127"/>
      <c r="F13" s="130"/>
    </row>
    <row r="14" spans="1:6">
      <c r="A14" s="98"/>
      <c r="B14" s="99" t="s">
        <v>497</v>
      </c>
      <c r="C14" s="115"/>
      <c r="D14" s="124"/>
      <c r="E14" s="128"/>
      <c r="F14" s="131"/>
    </row>
    <row r="15" spans="1:6">
      <c r="A15" s="93" t="s">
        <v>498</v>
      </c>
      <c r="B15" s="100" t="s">
        <v>539</v>
      </c>
      <c r="C15" s="113"/>
      <c r="D15" s="123"/>
      <c r="E15" s="127"/>
      <c r="F15" s="130"/>
    </row>
    <row r="16" spans="1:6">
      <c r="A16" s="101"/>
      <c r="B16" s="95" t="s">
        <v>499</v>
      </c>
      <c r="C16" s="113" t="s">
        <v>500</v>
      </c>
      <c r="D16" s="122">
        <f>F16/1.18</f>
        <v>10296.610169491525</v>
      </c>
      <c r="E16" s="126">
        <f>D16*0.18</f>
        <v>1853.3898305084745</v>
      </c>
      <c r="F16" s="129">
        <v>12150</v>
      </c>
    </row>
    <row r="17" spans="1:6">
      <c r="A17" s="102"/>
      <c r="B17" s="97" t="s">
        <v>495</v>
      </c>
      <c r="C17" s="114"/>
      <c r="D17" s="123"/>
      <c r="E17" s="127"/>
      <c r="F17" s="130"/>
    </row>
    <row r="18" spans="1:6">
      <c r="A18" s="102"/>
      <c r="B18" s="97" t="s">
        <v>494</v>
      </c>
      <c r="C18" s="114"/>
      <c r="D18" s="123"/>
      <c r="E18" s="127"/>
      <c r="F18" s="130"/>
    </row>
    <row r="19" spans="1:6" ht="25.5">
      <c r="A19" s="102"/>
      <c r="B19" s="103" t="s">
        <v>501</v>
      </c>
      <c r="C19" s="114"/>
      <c r="D19" s="123"/>
      <c r="E19" s="127"/>
      <c r="F19" s="130"/>
    </row>
    <row r="20" spans="1:6">
      <c r="A20" s="102"/>
      <c r="B20" s="97" t="s">
        <v>502</v>
      </c>
      <c r="C20" s="114"/>
      <c r="D20" s="123"/>
      <c r="E20" s="127"/>
      <c r="F20" s="130"/>
    </row>
    <row r="21" spans="1:6">
      <c r="A21" s="102"/>
      <c r="B21" s="97" t="s">
        <v>496</v>
      </c>
      <c r="C21" s="114"/>
      <c r="D21" s="123"/>
      <c r="E21" s="127"/>
      <c r="F21" s="130"/>
    </row>
    <row r="22" spans="1:6">
      <c r="A22" s="104"/>
      <c r="B22" s="99" t="s">
        <v>497</v>
      </c>
      <c r="C22" s="115"/>
      <c r="D22" s="124"/>
      <c r="E22" s="128"/>
      <c r="F22" s="131"/>
    </row>
    <row r="23" spans="1:6" ht="25.5">
      <c r="A23" s="105">
        <v>3</v>
      </c>
      <c r="B23" s="106" t="s">
        <v>503</v>
      </c>
      <c r="C23" s="115"/>
      <c r="D23" s="123"/>
      <c r="E23" s="127"/>
      <c r="F23" s="130"/>
    </row>
    <row r="24" spans="1:6">
      <c r="A24" s="101"/>
      <c r="B24" s="100" t="s">
        <v>504</v>
      </c>
      <c r="C24" s="116" t="s">
        <v>505</v>
      </c>
      <c r="D24" s="125">
        <f>F24/1.18</f>
        <v>338.98305084745766</v>
      </c>
      <c r="E24" s="121">
        <f t="shared" ref="E24:E29" si="0">D24*0.18</f>
        <v>61.016949152542374</v>
      </c>
      <c r="F24" s="132">
        <v>400</v>
      </c>
    </row>
    <row r="25" spans="1:6">
      <c r="A25" s="96"/>
      <c r="B25" s="100" t="s">
        <v>506</v>
      </c>
      <c r="C25" s="116" t="s">
        <v>507</v>
      </c>
      <c r="D25" s="125">
        <f>F25/1.18</f>
        <v>762.71186440677968</v>
      </c>
      <c r="E25" s="121">
        <f t="shared" si="0"/>
        <v>137.28813559322035</v>
      </c>
      <c r="F25" s="132">
        <v>900</v>
      </c>
    </row>
    <row r="26" spans="1:6">
      <c r="A26" s="96"/>
      <c r="B26" s="100" t="s">
        <v>508</v>
      </c>
      <c r="C26" s="116" t="s">
        <v>507</v>
      </c>
      <c r="D26" s="125">
        <f>F26/1.18</f>
        <v>1271.1864406779662</v>
      </c>
      <c r="E26" s="121">
        <f t="shared" si="0"/>
        <v>228.81355932203391</v>
      </c>
      <c r="F26" s="132">
        <v>1500</v>
      </c>
    </row>
    <row r="27" spans="1:6">
      <c r="A27" s="104"/>
      <c r="B27" s="100" t="s">
        <v>509</v>
      </c>
      <c r="C27" s="116" t="s">
        <v>493</v>
      </c>
      <c r="D27" s="125">
        <f>F27/1.18</f>
        <v>1271.1864406779662</v>
      </c>
      <c r="E27" s="121">
        <f t="shared" si="0"/>
        <v>228.81355932203391</v>
      </c>
      <c r="F27" s="132">
        <v>1500</v>
      </c>
    </row>
    <row r="28" spans="1:6">
      <c r="A28" s="107">
        <v>4</v>
      </c>
      <c r="B28" s="100" t="s">
        <v>510</v>
      </c>
      <c r="C28" s="113"/>
      <c r="D28" s="123"/>
      <c r="E28" s="127"/>
      <c r="F28" s="130"/>
    </row>
    <row r="29" spans="1:6">
      <c r="A29" s="101"/>
      <c r="B29" s="108" t="s">
        <v>511</v>
      </c>
      <c r="C29" s="113" t="s">
        <v>512</v>
      </c>
      <c r="D29" s="122">
        <f>F29/1.18</f>
        <v>1694.9152542372883</v>
      </c>
      <c r="E29" s="126">
        <f t="shared" si="0"/>
        <v>305.08474576271186</v>
      </c>
      <c r="F29" s="129">
        <v>2000</v>
      </c>
    </row>
    <row r="30" spans="1:6">
      <c r="A30" s="102"/>
      <c r="B30" s="108" t="s">
        <v>513</v>
      </c>
      <c r="C30" s="114"/>
      <c r="D30" s="123"/>
      <c r="E30" s="127"/>
      <c r="F30" s="130"/>
    </row>
    <row r="31" spans="1:6">
      <c r="A31" s="102"/>
      <c r="B31" s="108" t="s">
        <v>514</v>
      </c>
      <c r="C31" s="114"/>
      <c r="D31" s="123"/>
      <c r="E31" s="127"/>
      <c r="F31" s="130"/>
    </row>
    <row r="32" spans="1:6">
      <c r="A32" s="104"/>
      <c r="B32" s="109" t="s">
        <v>515</v>
      </c>
      <c r="C32" s="115"/>
      <c r="D32" s="124"/>
      <c r="E32" s="128"/>
      <c r="F32" s="131"/>
    </row>
    <row r="33" spans="1:6" ht="25.5">
      <c r="A33" s="105">
        <v>5</v>
      </c>
      <c r="B33" s="110" t="s">
        <v>516</v>
      </c>
      <c r="C33" s="115" t="s">
        <v>517</v>
      </c>
      <c r="D33" s="123">
        <f>F33/1.18</f>
        <v>436.4406779661017</v>
      </c>
      <c r="E33" s="127">
        <f>D33*0.18</f>
        <v>78.559322033898297</v>
      </c>
      <c r="F33" s="130">
        <v>515</v>
      </c>
    </row>
    <row r="34" spans="1:6">
      <c r="A34" s="107">
        <v>6</v>
      </c>
      <c r="B34" s="100" t="s">
        <v>518</v>
      </c>
      <c r="C34" s="113"/>
      <c r="D34" s="125"/>
      <c r="E34" s="121"/>
      <c r="F34" s="132"/>
    </row>
    <row r="35" spans="1:6">
      <c r="A35" s="101"/>
      <c r="B35" s="108" t="s">
        <v>511</v>
      </c>
      <c r="C35" s="113" t="s">
        <v>519</v>
      </c>
      <c r="D35" s="122">
        <f>F35/1.18</f>
        <v>2966.1016949152545</v>
      </c>
      <c r="E35" s="126">
        <f>D35*0.18</f>
        <v>533.89830508474574</v>
      </c>
      <c r="F35" s="129">
        <v>3500</v>
      </c>
    </row>
    <row r="36" spans="1:6">
      <c r="A36" s="102"/>
      <c r="B36" s="108" t="s">
        <v>520</v>
      </c>
      <c r="C36" s="114"/>
      <c r="D36" s="123"/>
      <c r="E36" s="127"/>
      <c r="F36" s="130"/>
    </row>
    <row r="37" spans="1:6">
      <c r="A37" s="102"/>
      <c r="B37" s="108" t="s">
        <v>513</v>
      </c>
      <c r="C37" s="114"/>
      <c r="D37" s="123"/>
      <c r="E37" s="127"/>
      <c r="F37" s="130"/>
    </row>
    <row r="38" spans="1:6">
      <c r="A38" s="102"/>
      <c r="B38" s="109" t="s">
        <v>514</v>
      </c>
      <c r="C38" s="115"/>
      <c r="D38" s="124"/>
      <c r="E38" s="128"/>
      <c r="F38" s="131"/>
    </row>
    <row r="39" spans="1:6" ht="25.5">
      <c r="A39" s="164">
        <v>7</v>
      </c>
      <c r="B39" s="157" t="s">
        <v>521</v>
      </c>
      <c r="C39" s="117" t="s">
        <v>522</v>
      </c>
      <c r="D39" s="120">
        <f t="shared" ref="D39:D48" si="1">F39/1.18</f>
        <v>602.11864406779659</v>
      </c>
      <c r="E39" s="121">
        <f t="shared" ref="E39:E48" si="2">D39*0.18</f>
        <v>108.38135593220338</v>
      </c>
      <c r="F39" s="133">
        <v>710.5</v>
      </c>
    </row>
    <row r="40" spans="1:6" ht="25.5">
      <c r="A40" s="135"/>
      <c r="B40" s="158"/>
      <c r="C40" s="84" t="s">
        <v>523</v>
      </c>
      <c r="D40" s="120">
        <f t="shared" si="1"/>
        <v>602.11864406779659</v>
      </c>
      <c r="E40" s="121">
        <f t="shared" si="2"/>
        <v>108.38135593220338</v>
      </c>
      <c r="F40" s="133">
        <v>710.5</v>
      </c>
    </row>
    <row r="41" spans="1:6" ht="38.25">
      <c r="A41" s="159">
        <v>8</v>
      </c>
      <c r="B41" s="111" t="s">
        <v>524</v>
      </c>
      <c r="C41" s="84" t="s">
        <v>525</v>
      </c>
      <c r="D41" s="120">
        <f t="shared" si="1"/>
        <v>2118.6440677966102</v>
      </c>
      <c r="E41" s="121">
        <f t="shared" si="2"/>
        <v>381.35593220338984</v>
      </c>
      <c r="F41" s="133">
        <v>2500</v>
      </c>
    </row>
    <row r="42" spans="1:6" ht="38.25">
      <c r="A42" s="105">
        <v>9</v>
      </c>
      <c r="B42" s="112" t="s">
        <v>526</v>
      </c>
      <c r="C42" s="84" t="s">
        <v>527</v>
      </c>
      <c r="D42" s="120">
        <f t="shared" si="1"/>
        <v>3389.8305084745766</v>
      </c>
      <c r="E42" s="121">
        <f t="shared" si="2"/>
        <v>610.16949152542372</v>
      </c>
      <c r="F42" s="133">
        <v>4000</v>
      </c>
    </row>
    <row r="43" spans="1:6" ht="25.5">
      <c r="A43" s="105">
        <v>10</v>
      </c>
      <c r="B43" s="112" t="s">
        <v>528</v>
      </c>
      <c r="C43" s="84" t="s">
        <v>529</v>
      </c>
      <c r="D43" s="120">
        <f t="shared" si="1"/>
        <v>762.71186440677968</v>
      </c>
      <c r="E43" s="121">
        <f t="shared" si="2"/>
        <v>137.28813559322035</v>
      </c>
      <c r="F43" s="133">
        <v>900</v>
      </c>
    </row>
    <row r="44" spans="1:6" ht="25.5">
      <c r="A44" s="105">
        <v>11</v>
      </c>
      <c r="B44" s="112" t="s">
        <v>530</v>
      </c>
      <c r="C44" s="84" t="s">
        <v>529</v>
      </c>
      <c r="D44" s="120">
        <f t="shared" si="1"/>
        <v>932.20338983050851</v>
      </c>
      <c r="E44" s="121">
        <f t="shared" si="2"/>
        <v>167.79661016949152</v>
      </c>
      <c r="F44" s="133">
        <v>1100</v>
      </c>
    </row>
    <row r="45" spans="1:6" ht="25.5">
      <c r="A45" s="105">
        <v>12</v>
      </c>
      <c r="B45" s="110" t="s">
        <v>531</v>
      </c>
      <c r="C45" s="84" t="s">
        <v>532</v>
      </c>
      <c r="D45" s="120">
        <f t="shared" si="1"/>
        <v>1736.7796610169494</v>
      </c>
      <c r="E45" s="121">
        <f t="shared" si="2"/>
        <v>312.62033898305089</v>
      </c>
      <c r="F45" s="133">
        <v>2049.4</v>
      </c>
    </row>
    <row r="46" spans="1:6" ht="18" customHeight="1">
      <c r="A46" s="107">
        <v>13</v>
      </c>
      <c r="B46" s="100" t="s">
        <v>533</v>
      </c>
      <c r="C46" s="84" t="s">
        <v>534</v>
      </c>
      <c r="D46" s="120">
        <f t="shared" si="1"/>
        <v>1694.9152542372883</v>
      </c>
      <c r="E46" s="121">
        <f t="shared" si="2"/>
        <v>305.08474576271186</v>
      </c>
      <c r="F46" s="133">
        <v>2000</v>
      </c>
    </row>
    <row r="47" spans="1:6" ht="18" customHeight="1">
      <c r="A47" s="107">
        <v>14</v>
      </c>
      <c r="B47" s="100" t="s">
        <v>535</v>
      </c>
      <c r="C47" s="84" t="s">
        <v>534</v>
      </c>
      <c r="D47" s="120">
        <f t="shared" si="1"/>
        <v>1108.0508474576272</v>
      </c>
      <c r="E47" s="121">
        <f t="shared" si="2"/>
        <v>199.4491525423729</v>
      </c>
      <c r="F47" s="133">
        <v>1307.5</v>
      </c>
    </row>
    <row r="48" spans="1:6" ht="18" customHeight="1">
      <c r="A48" s="107">
        <v>15</v>
      </c>
      <c r="B48" s="100" t="s">
        <v>536</v>
      </c>
      <c r="C48" s="146" t="s">
        <v>537</v>
      </c>
      <c r="D48" s="120">
        <f t="shared" si="1"/>
        <v>1901.2711864406781</v>
      </c>
      <c r="E48" s="121">
        <f t="shared" si="2"/>
        <v>342.22881355932202</v>
      </c>
      <c r="F48" s="133">
        <v>2243.5</v>
      </c>
    </row>
    <row r="49" spans="1:6" s="81" customFormat="1" ht="18" customHeight="1" thickBot="1">
      <c r="A49" s="142">
        <v>16</v>
      </c>
      <c r="B49" s="145" t="s">
        <v>485</v>
      </c>
      <c r="C49" s="147"/>
      <c r="D49" s="143">
        <v>2971.47</v>
      </c>
      <c r="E49" s="143">
        <f>D49*0.18</f>
        <v>534.8646</v>
      </c>
      <c r="F49" s="144">
        <f>D49+E49</f>
        <v>3506.3345999999997</v>
      </c>
    </row>
    <row r="50" spans="1:6" s="81" customFormat="1" ht="18" customHeight="1">
      <c r="A50" s="160"/>
      <c r="B50" s="183"/>
      <c r="C50" s="183"/>
      <c r="D50" s="119"/>
      <c r="E50" s="119"/>
      <c r="F50" s="119"/>
    </row>
    <row r="51" spans="1:6" s="81" customFormat="1" ht="18" customHeight="1">
      <c r="A51" s="160"/>
      <c r="B51" s="183"/>
      <c r="C51" s="183"/>
      <c r="D51" s="119"/>
      <c r="E51" s="119"/>
      <c r="F51" s="119"/>
    </row>
    <row r="52" spans="1:6" s="81" customFormat="1" ht="18" customHeight="1">
      <c r="A52" s="160"/>
      <c r="B52" s="183"/>
      <c r="C52" s="183"/>
      <c r="D52" s="119"/>
      <c r="E52" s="119"/>
      <c r="F52" s="119"/>
    </row>
    <row r="53" spans="1:6" ht="21" customHeight="1" thickBot="1">
      <c r="A53" s="156" t="s">
        <v>541</v>
      </c>
    </row>
    <row r="54" spans="1:6" ht="12.75" customHeight="1">
      <c r="A54" s="260" t="s">
        <v>0</v>
      </c>
      <c r="B54" s="295" t="s">
        <v>472</v>
      </c>
      <c r="C54" s="154" t="s">
        <v>542</v>
      </c>
      <c r="D54" s="292" t="s">
        <v>544</v>
      </c>
      <c r="E54" s="293"/>
      <c r="F54" s="294"/>
    </row>
    <row r="55" spans="1:6" ht="26.25" thickBot="1">
      <c r="A55" s="278"/>
      <c r="B55" s="296"/>
      <c r="C55" s="155"/>
      <c r="D55" s="152" t="s">
        <v>475</v>
      </c>
      <c r="E55" s="66" t="s">
        <v>451</v>
      </c>
      <c r="F55" s="67" t="s">
        <v>476</v>
      </c>
    </row>
    <row r="56" spans="1:6" ht="19.5" customHeight="1">
      <c r="A56" s="150">
        <v>1</v>
      </c>
      <c r="B56" s="151" t="s">
        <v>477</v>
      </c>
      <c r="C56" s="40" t="s">
        <v>543</v>
      </c>
      <c r="D56" s="45">
        <f>F56/1.18</f>
        <v>1576.2711864406781</v>
      </c>
      <c r="E56" s="46">
        <f>D56*0.18</f>
        <v>283.72881355932202</v>
      </c>
      <c r="F56" s="161">
        <v>1860</v>
      </c>
    </row>
    <row r="57" spans="1:6" ht="19.5" customHeight="1">
      <c r="A57" s="47">
        <v>2</v>
      </c>
      <c r="B57" s="48" t="s">
        <v>478</v>
      </c>
      <c r="C57" s="153" t="s">
        <v>543</v>
      </c>
      <c r="D57" s="43">
        <f t="shared" ref="D57:D65" si="3">F57/1.18</f>
        <v>1313.5593220338983</v>
      </c>
      <c r="E57" s="86">
        <f t="shared" ref="E57:E63" si="4">D57*0.18</f>
        <v>236.44067796610167</v>
      </c>
      <c r="F57" s="161">
        <v>1550</v>
      </c>
    </row>
    <row r="58" spans="1:6" ht="19.5" customHeight="1">
      <c r="A58" s="47">
        <v>3</v>
      </c>
      <c r="B58" s="48" t="s">
        <v>479</v>
      </c>
      <c r="C58" s="153" t="s">
        <v>543</v>
      </c>
      <c r="D58" s="43">
        <f t="shared" si="3"/>
        <v>1694.9152542372883</v>
      </c>
      <c r="E58" s="86">
        <f t="shared" si="4"/>
        <v>305.08474576271186</v>
      </c>
      <c r="F58" s="161">
        <v>2000</v>
      </c>
    </row>
    <row r="59" spans="1:6" ht="19.5" customHeight="1">
      <c r="A59" s="41">
        <v>4</v>
      </c>
      <c r="B59" s="48" t="s">
        <v>480</v>
      </c>
      <c r="C59" s="153" t="s">
        <v>543</v>
      </c>
      <c r="D59" s="43">
        <f t="shared" si="3"/>
        <v>1864.406779661017</v>
      </c>
      <c r="E59" s="86">
        <f t="shared" si="4"/>
        <v>335.59322033898303</v>
      </c>
      <c r="F59" s="161">
        <v>2200</v>
      </c>
    </row>
    <row r="60" spans="1:6" ht="19.5" customHeight="1">
      <c r="A60" s="47">
        <v>5</v>
      </c>
      <c r="B60" s="48" t="s">
        <v>481</v>
      </c>
      <c r="C60" s="153" t="s">
        <v>543</v>
      </c>
      <c r="D60" s="43">
        <f t="shared" si="3"/>
        <v>1144.0677966101696</v>
      </c>
      <c r="E60" s="86">
        <f t="shared" si="4"/>
        <v>205.93220338983051</v>
      </c>
      <c r="F60" s="161">
        <v>1350</v>
      </c>
    </row>
    <row r="61" spans="1:6" ht="19.5" customHeight="1">
      <c r="A61" s="47">
        <v>6</v>
      </c>
      <c r="B61" s="48" t="s">
        <v>482</v>
      </c>
      <c r="C61" s="153" t="s">
        <v>543</v>
      </c>
      <c r="D61" s="43">
        <f t="shared" si="3"/>
        <v>7627.1186440677966</v>
      </c>
      <c r="E61" s="86">
        <f t="shared" si="4"/>
        <v>1372.8813559322034</v>
      </c>
      <c r="F61" s="161">
        <v>9000</v>
      </c>
    </row>
    <row r="62" spans="1:6" ht="19.5" customHeight="1">
      <c r="A62" s="41">
        <v>7</v>
      </c>
      <c r="B62" s="48" t="s">
        <v>483</v>
      </c>
      <c r="C62" s="153" t="s">
        <v>543</v>
      </c>
      <c r="D62" s="43">
        <f t="shared" si="3"/>
        <v>4237.2881355932204</v>
      </c>
      <c r="E62" s="86">
        <f t="shared" si="4"/>
        <v>762.71186440677968</v>
      </c>
      <c r="F62" s="161">
        <v>5000</v>
      </c>
    </row>
    <row r="63" spans="1:6" ht="19.5" customHeight="1">
      <c r="A63" s="47">
        <v>8</v>
      </c>
      <c r="B63" s="48" t="s">
        <v>484</v>
      </c>
      <c r="C63" s="153" t="s">
        <v>543</v>
      </c>
      <c r="D63" s="49">
        <f t="shared" si="3"/>
        <v>7203.3898305084749</v>
      </c>
      <c r="E63" s="51">
        <f t="shared" si="4"/>
        <v>1296.6101694915255</v>
      </c>
      <c r="F63" s="162">
        <v>8500</v>
      </c>
    </row>
    <row r="64" spans="1:6" ht="19.5" customHeight="1">
      <c r="A64" s="47">
        <v>9</v>
      </c>
      <c r="B64" s="91" t="s">
        <v>486</v>
      </c>
      <c r="C64" s="153" t="s">
        <v>545</v>
      </c>
      <c r="D64" s="49">
        <f t="shared" si="3"/>
        <v>4549.6186440677966</v>
      </c>
      <c r="E64" s="86">
        <f>D64*0.18</f>
        <v>818.93135593220336</v>
      </c>
      <c r="F64" s="161">
        <f>4880.5*1.1</f>
        <v>5368.55</v>
      </c>
    </row>
    <row r="65" spans="1:6" ht="19.5" customHeight="1" thickBot="1">
      <c r="A65" s="149">
        <v>10</v>
      </c>
      <c r="B65" s="92" t="s">
        <v>487</v>
      </c>
      <c r="C65" s="155" t="s">
        <v>545</v>
      </c>
      <c r="D65" s="148">
        <f t="shared" si="3"/>
        <v>326.27118644067798</v>
      </c>
      <c r="E65" s="87">
        <f>D65*0.18</f>
        <v>58.728813559322035</v>
      </c>
      <c r="F65" s="163">
        <v>385</v>
      </c>
    </row>
    <row r="67" spans="1:6" ht="15">
      <c r="B67" s="38" t="s">
        <v>447</v>
      </c>
      <c r="C67" s="38"/>
      <c r="D67" s="38"/>
      <c r="E67" s="38" t="s">
        <v>445</v>
      </c>
    </row>
    <row r="68" spans="1:6" ht="15">
      <c r="B68" s="38"/>
      <c r="C68" s="38"/>
      <c r="D68" s="38"/>
      <c r="E68" s="38"/>
    </row>
    <row r="69" spans="1:6" ht="15">
      <c r="B69" s="38" t="s">
        <v>448</v>
      </c>
      <c r="C69" s="38"/>
      <c r="D69" s="38"/>
      <c r="E69" s="38" t="s">
        <v>446</v>
      </c>
    </row>
  </sheetData>
  <mergeCells count="7">
    <mergeCell ref="D54:F54"/>
    <mergeCell ref="A4:F4"/>
    <mergeCell ref="A7:A8"/>
    <mergeCell ref="B7:B8"/>
    <mergeCell ref="D7:F7"/>
    <mergeCell ref="A54:A55"/>
    <mergeCell ref="B54:B55"/>
  </mergeCells>
  <pageMargins left="0.70866141732283472" right="0.70866141732283472" top="0.74803149606299213" bottom="0.98" header="0.31496062992125984" footer="0.31496062992125984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9"/>
  <sheetViews>
    <sheetView workbookViewId="0">
      <selection activeCell="A69" sqref="A1:D69"/>
    </sheetView>
  </sheetViews>
  <sheetFormatPr defaultRowHeight="12" outlineLevelCol="1"/>
  <cols>
    <col min="1" max="1" width="4.42578125" style="2" customWidth="1"/>
    <col min="2" max="2" width="41.7109375" style="2" bestFit="1" customWidth="1"/>
    <col min="3" max="3" width="12.140625" style="1" customWidth="1" outlineLevel="1"/>
    <col min="4" max="4" width="10.42578125" style="2" customWidth="1"/>
    <col min="5" max="5" width="9.140625" style="2" customWidth="1"/>
    <col min="6" max="6" width="9.140625" style="2"/>
    <col min="7" max="7" width="10.7109375" style="2" bestFit="1" customWidth="1"/>
    <col min="8" max="16384" width="9.140625" style="2"/>
  </cols>
  <sheetData>
    <row r="1" spans="1:5">
      <c r="A1" s="16"/>
      <c r="B1" s="16"/>
      <c r="C1" s="17"/>
      <c r="D1" s="17" t="s">
        <v>473</v>
      </c>
    </row>
    <row r="2" spans="1:5">
      <c r="A2" s="16"/>
      <c r="B2" s="16"/>
      <c r="C2" s="17"/>
      <c r="D2" s="17" t="s">
        <v>442</v>
      </c>
    </row>
    <row r="3" spans="1:5">
      <c r="A3" s="16"/>
      <c r="B3" s="16"/>
      <c r="C3" s="17"/>
      <c r="D3" s="9"/>
    </row>
    <row r="4" spans="1:5">
      <c r="A4" s="16"/>
      <c r="B4" s="16"/>
      <c r="C4" s="17"/>
      <c r="D4" s="9"/>
    </row>
    <row r="5" spans="1:5" ht="12.75" thickBot="1">
      <c r="A5" s="16"/>
      <c r="B5" s="16"/>
      <c r="C5" s="17"/>
      <c r="D5" s="9"/>
    </row>
    <row r="6" spans="1:5" ht="12.75" customHeight="1">
      <c r="A6" s="260" t="s">
        <v>0</v>
      </c>
      <c r="B6" s="262" t="s">
        <v>287</v>
      </c>
      <c r="C6" s="199" t="s">
        <v>577</v>
      </c>
      <c r="D6" s="193" t="s">
        <v>578</v>
      </c>
    </row>
    <row r="7" spans="1:5" ht="26.25" thickBot="1">
      <c r="A7" s="278"/>
      <c r="B7" s="279"/>
      <c r="C7" s="67" t="s">
        <v>452</v>
      </c>
      <c r="D7" s="67" t="s">
        <v>452</v>
      </c>
    </row>
    <row r="8" spans="1:5" s="39" customFormat="1" ht="42.75" customHeight="1" thickBot="1">
      <c r="A8" s="270" t="s">
        <v>574</v>
      </c>
      <c r="B8" s="271"/>
      <c r="C8" s="272"/>
      <c r="D8" s="273"/>
    </row>
    <row r="9" spans="1:5">
      <c r="A9" s="41">
        <v>1</v>
      </c>
      <c r="B9" s="42" t="s">
        <v>549</v>
      </c>
      <c r="C9" s="43">
        <v>4185</v>
      </c>
      <c r="D9" s="46">
        <v>5389.7989750000006</v>
      </c>
      <c r="E9" s="7"/>
    </row>
    <row r="10" spans="1:5">
      <c r="A10" s="196">
        <v>2</v>
      </c>
      <c r="B10" s="48" t="s">
        <v>550</v>
      </c>
      <c r="C10" s="49">
        <v>4480</v>
      </c>
      <c r="D10" s="198">
        <v>7052.4642870000016</v>
      </c>
    </row>
    <row r="11" spans="1:5">
      <c r="A11" s="41">
        <v>3</v>
      </c>
      <c r="B11" s="42" t="s">
        <v>551</v>
      </c>
      <c r="C11" s="43">
        <v>4785</v>
      </c>
      <c r="D11" s="86">
        <v>4885</v>
      </c>
    </row>
    <row r="12" spans="1:5">
      <c r="A12" s="47">
        <v>4</v>
      </c>
      <c r="B12" s="48" t="s">
        <v>552</v>
      </c>
      <c r="C12" s="49">
        <v>5285</v>
      </c>
      <c r="D12" s="51">
        <v>5385</v>
      </c>
    </row>
    <row r="13" spans="1:5">
      <c r="A13" s="47">
        <v>5</v>
      </c>
      <c r="B13" s="48" t="s">
        <v>553</v>
      </c>
      <c r="C13" s="49">
        <v>5330</v>
      </c>
      <c r="D13" s="51">
        <v>5430</v>
      </c>
    </row>
    <row r="14" spans="1:5">
      <c r="A14" s="47">
        <v>6</v>
      </c>
      <c r="B14" s="48" t="s">
        <v>554</v>
      </c>
      <c r="C14" s="49">
        <v>4615</v>
      </c>
      <c r="D14" s="51">
        <v>4715</v>
      </c>
    </row>
    <row r="15" spans="1:5">
      <c r="A15" s="47">
        <v>7</v>
      </c>
      <c r="B15" s="48" t="s">
        <v>555</v>
      </c>
      <c r="C15" s="49">
        <v>4785</v>
      </c>
      <c r="D15" s="51">
        <v>4885</v>
      </c>
    </row>
    <row r="16" spans="1:5">
      <c r="A16" s="47">
        <v>8</v>
      </c>
      <c r="B16" s="48" t="s">
        <v>556</v>
      </c>
      <c r="C16" s="49">
        <v>5285</v>
      </c>
      <c r="D16" s="51">
        <v>5385</v>
      </c>
    </row>
    <row r="17" spans="1:4">
      <c r="A17" s="47">
        <v>9</v>
      </c>
      <c r="B17" s="48" t="s">
        <v>562</v>
      </c>
      <c r="C17" s="49">
        <v>5330</v>
      </c>
      <c r="D17" s="51">
        <v>5430</v>
      </c>
    </row>
    <row r="18" spans="1:4">
      <c r="A18" s="47">
        <v>10</v>
      </c>
      <c r="B18" s="48" t="s">
        <v>561</v>
      </c>
      <c r="C18" s="49">
        <v>4665</v>
      </c>
      <c r="D18" s="51">
        <v>4765</v>
      </c>
    </row>
    <row r="19" spans="1:4">
      <c r="A19" s="47">
        <v>11</v>
      </c>
      <c r="B19" s="48" t="s">
        <v>563</v>
      </c>
      <c r="C19" s="49">
        <v>4785</v>
      </c>
      <c r="D19" s="51">
        <v>4885</v>
      </c>
    </row>
    <row r="20" spans="1:4">
      <c r="A20" s="47">
        <v>12</v>
      </c>
      <c r="B20" s="48" t="s">
        <v>564</v>
      </c>
      <c r="C20" s="49">
        <v>5285</v>
      </c>
      <c r="D20" s="51">
        <v>5385</v>
      </c>
    </row>
    <row r="21" spans="1:4">
      <c r="A21" s="47">
        <v>13</v>
      </c>
      <c r="B21" s="48" t="s">
        <v>565</v>
      </c>
      <c r="C21" s="49">
        <v>5330</v>
      </c>
      <c r="D21" s="51">
        <v>5430</v>
      </c>
    </row>
    <row r="22" spans="1:4">
      <c r="A22" s="47">
        <v>14</v>
      </c>
      <c r="B22" s="48" t="s">
        <v>557</v>
      </c>
      <c r="C22" s="49">
        <v>4985</v>
      </c>
      <c r="D22" s="51">
        <v>5085</v>
      </c>
    </row>
    <row r="23" spans="1:4">
      <c r="A23" s="47">
        <v>15</v>
      </c>
      <c r="B23" s="48" t="s">
        <v>566</v>
      </c>
      <c r="C23" s="49">
        <v>5285</v>
      </c>
      <c r="D23" s="51">
        <v>5385</v>
      </c>
    </row>
    <row r="24" spans="1:4">
      <c r="A24" s="47">
        <v>16</v>
      </c>
      <c r="B24" s="48" t="s">
        <v>567</v>
      </c>
      <c r="C24" s="49">
        <v>5285</v>
      </c>
      <c r="D24" s="51">
        <v>5385</v>
      </c>
    </row>
    <row r="25" spans="1:4">
      <c r="A25" s="47">
        <v>17</v>
      </c>
      <c r="B25" s="48" t="s">
        <v>568</v>
      </c>
      <c r="C25" s="49">
        <v>5330</v>
      </c>
      <c r="D25" s="51">
        <v>5430</v>
      </c>
    </row>
    <row r="26" spans="1:4">
      <c r="A26" s="47">
        <v>18</v>
      </c>
      <c r="B26" s="48" t="s">
        <v>558</v>
      </c>
      <c r="C26" s="49">
        <v>5125</v>
      </c>
      <c r="D26" s="51">
        <v>5225</v>
      </c>
    </row>
    <row r="27" spans="1:4">
      <c r="A27" s="47">
        <v>19</v>
      </c>
      <c r="B27" s="48" t="s">
        <v>569</v>
      </c>
      <c r="C27" s="49">
        <v>5285</v>
      </c>
      <c r="D27" s="51">
        <v>5385</v>
      </c>
    </row>
    <row r="28" spans="1:4">
      <c r="A28" s="47">
        <v>20</v>
      </c>
      <c r="B28" s="48" t="s">
        <v>570</v>
      </c>
      <c r="C28" s="49">
        <v>5285</v>
      </c>
      <c r="D28" s="51">
        <v>5385</v>
      </c>
    </row>
    <row r="29" spans="1:4">
      <c r="A29" s="47">
        <v>21</v>
      </c>
      <c r="B29" s="48" t="s">
        <v>571</v>
      </c>
      <c r="C29" s="49">
        <v>5330</v>
      </c>
      <c r="D29" s="51">
        <v>5430</v>
      </c>
    </row>
    <row r="30" spans="1:4">
      <c r="A30" s="47">
        <v>22</v>
      </c>
      <c r="B30" s="48" t="s">
        <v>572</v>
      </c>
      <c r="C30" s="49">
        <v>5305</v>
      </c>
      <c r="D30" s="51">
        <v>5405</v>
      </c>
    </row>
    <row r="31" spans="1:4">
      <c r="A31" s="47">
        <v>23</v>
      </c>
      <c r="B31" s="48" t="s">
        <v>559</v>
      </c>
      <c r="C31" s="49">
        <v>5305</v>
      </c>
      <c r="D31" s="51">
        <v>5405</v>
      </c>
    </row>
    <row r="32" spans="1:4" ht="12.75" thickBot="1">
      <c r="A32" s="179">
        <v>24</v>
      </c>
      <c r="B32" s="194" t="s">
        <v>560</v>
      </c>
      <c r="C32" s="195">
        <v>5395</v>
      </c>
      <c r="D32" s="55">
        <v>5495</v>
      </c>
    </row>
    <row r="33" spans="1:5" ht="15" thickBot="1">
      <c r="A33" s="274" t="s">
        <v>575</v>
      </c>
      <c r="B33" s="275"/>
      <c r="C33" s="275"/>
      <c r="D33" s="277"/>
    </row>
    <row r="34" spans="1:5">
      <c r="A34" s="41">
        <v>1</v>
      </c>
      <c r="B34" s="42" t="s">
        <v>549</v>
      </c>
      <c r="C34" s="43">
        <v>4185</v>
      </c>
      <c r="D34" s="46">
        <v>5389.7989750000006</v>
      </c>
      <c r="E34" s="7"/>
    </row>
    <row r="35" spans="1:5">
      <c r="A35" s="196">
        <v>2</v>
      </c>
      <c r="B35" s="48" t="s">
        <v>550</v>
      </c>
      <c r="C35" s="49">
        <v>4480</v>
      </c>
      <c r="D35" s="198">
        <v>7052.4642870000016</v>
      </c>
    </row>
    <row r="36" spans="1:5">
      <c r="A36" s="41">
        <v>3</v>
      </c>
      <c r="B36" s="42" t="s">
        <v>551</v>
      </c>
      <c r="C36" s="43">
        <v>4785</v>
      </c>
      <c r="D36" s="86">
        <v>4885</v>
      </c>
    </row>
    <row r="37" spans="1:5">
      <c r="A37" s="47">
        <v>4</v>
      </c>
      <c r="B37" s="48" t="s">
        <v>552</v>
      </c>
      <c r="C37" s="49">
        <v>5285</v>
      </c>
      <c r="D37" s="51">
        <v>5385</v>
      </c>
    </row>
    <row r="38" spans="1:5">
      <c r="A38" s="47">
        <v>5</v>
      </c>
      <c r="B38" s="48" t="s">
        <v>553</v>
      </c>
      <c r="C38" s="49">
        <v>5330</v>
      </c>
      <c r="D38" s="51">
        <v>5430</v>
      </c>
    </row>
    <row r="39" spans="1:5">
      <c r="A39" s="47">
        <v>6</v>
      </c>
      <c r="B39" s="48" t="s">
        <v>554</v>
      </c>
      <c r="C39" s="49">
        <v>4615</v>
      </c>
      <c r="D39" s="51">
        <v>4715</v>
      </c>
    </row>
    <row r="40" spans="1:5">
      <c r="A40" s="47">
        <v>7</v>
      </c>
      <c r="B40" s="48" t="s">
        <v>555</v>
      </c>
      <c r="C40" s="49">
        <v>4785</v>
      </c>
      <c r="D40" s="51">
        <v>4885</v>
      </c>
    </row>
    <row r="41" spans="1:5">
      <c r="A41" s="47">
        <v>8</v>
      </c>
      <c r="B41" s="48" t="s">
        <v>556</v>
      </c>
      <c r="C41" s="49">
        <v>5285</v>
      </c>
      <c r="D41" s="51">
        <v>5385</v>
      </c>
    </row>
    <row r="42" spans="1:5">
      <c r="A42" s="47">
        <v>9</v>
      </c>
      <c r="B42" s="48" t="s">
        <v>562</v>
      </c>
      <c r="C42" s="49">
        <v>5330</v>
      </c>
      <c r="D42" s="51">
        <v>5430</v>
      </c>
    </row>
    <row r="43" spans="1:5">
      <c r="A43" s="47">
        <v>10</v>
      </c>
      <c r="B43" s="48" t="s">
        <v>561</v>
      </c>
      <c r="C43" s="49">
        <v>4665</v>
      </c>
      <c r="D43" s="51">
        <v>4765</v>
      </c>
    </row>
    <row r="44" spans="1:5">
      <c r="A44" s="47">
        <v>11</v>
      </c>
      <c r="B44" s="48" t="s">
        <v>563</v>
      </c>
      <c r="C44" s="49">
        <v>4785</v>
      </c>
      <c r="D44" s="51">
        <v>4885</v>
      </c>
    </row>
    <row r="45" spans="1:5">
      <c r="A45" s="47">
        <v>12</v>
      </c>
      <c r="B45" s="48" t="s">
        <v>564</v>
      </c>
      <c r="C45" s="49">
        <v>5285</v>
      </c>
      <c r="D45" s="51">
        <v>5385</v>
      </c>
    </row>
    <row r="46" spans="1:5">
      <c r="A46" s="47">
        <v>13</v>
      </c>
      <c r="B46" s="48" t="s">
        <v>565</v>
      </c>
      <c r="C46" s="49">
        <v>5330</v>
      </c>
      <c r="D46" s="51">
        <v>5430</v>
      </c>
    </row>
    <row r="47" spans="1:5">
      <c r="A47" s="47">
        <v>14</v>
      </c>
      <c r="B47" s="48" t="s">
        <v>557</v>
      </c>
      <c r="C47" s="49">
        <v>4985</v>
      </c>
      <c r="D47" s="51">
        <v>5085</v>
      </c>
    </row>
    <row r="48" spans="1:5">
      <c r="A48" s="47">
        <v>15</v>
      </c>
      <c r="B48" s="48" t="s">
        <v>566</v>
      </c>
      <c r="C48" s="49">
        <v>5285</v>
      </c>
      <c r="D48" s="51">
        <v>5385</v>
      </c>
    </row>
    <row r="49" spans="1:4">
      <c r="A49" s="47">
        <v>16</v>
      </c>
      <c r="B49" s="48" t="s">
        <v>567</v>
      </c>
      <c r="C49" s="49">
        <v>5285</v>
      </c>
      <c r="D49" s="51">
        <v>5385</v>
      </c>
    </row>
    <row r="50" spans="1:4">
      <c r="A50" s="47">
        <v>17</v>
      </c>
      <c r="B50" s="48" t="s">
        <v>568</v>
      </c>
      <c r="C50" s="49">
        <v>5330</v>
      </c>
      <c r="D50" s="51">
        <v>5430</v>
      </c>
    </row>
    <row r="51" spans="1:4">
      <c r="A51" s="47">
        <v>18</v>
      </c>
      <c r="B51" s="48" t="s">
        <v>558</v>
      </c>
      <c r="C51" s="49">
        <v>5125</v>
      </c>
      <c r="D51" s="51">
        <v>5225</v>
      </c>
    </row>
    <row r="52" spans="1:4">
      <c r="A52" s="47">
        <v>19</v>
      </c>
      <c r="B52" s="48" t="s">
        <v>569</v>
      </c>
      <c r="C52" s="49">
        <v>5285</v>
      </c>
      <c r="D52" s="51">
        <v>5385</v>
      </c>
    </row>
    <row r="53" spans="1:4">
      <c r="A53" s="47">
        <v>20</v>
      </c>
      <c r="B53" s="48" t="s">
        <v>570</v>
      </c>
      <c r="C53" s="49">
        <v>5285</v>
      </c>
      <c r="D53" s="51">
        <v>5385</v>
      </c>
    </row>
    <row r="54" spans="1:4">
      <c r="A54" s="47">
        <v>21</v>
      </c>
      <c r="B54" s="48" t="s">
        <v>571</v>
      </c>
      <c r="C54" s="49">
        <v>5330</v>
      </c>
      <c r="D54" s="51">
        <v>5430</v>
      </c>
    </row>
    <row r="55" spans="1:4">
      <c r="A55" s="47">
        <v>22</v>
      </c>
      <c r="B55" s="48" t="s">
        <v>572</v>
      </c>
      <c r="C55" s="49">
        <v>5305</v>
      </c>
      <c r="D55" s="51">
        <v>5405</v>
      </c>
    </row>
    <row r="56" spans="1:4">
      <c r="A56" s="47">
        <v>23</v>
      </c>
      <c r="B56" s="48" t="s">
        <v>559</v>
      </c>
      <c r="C56" s="49">
        <v>5305</v>
      </c>
      <c r="D56" s="51">
        <v>5405</v>
      </c>
    </row>
    <row r="57" spans="1:4" ht="12.75" thickBot="1">
      <c r="A57" s="179">
        <v>24</v>
      </c>
      <c r="B57" s="194" t="s">
        <v>560</v>
      </c>
      <c r="C57" s="195">
        <v>5395</v>
      </c>
      <c r="D57" s="55">
        <v>5495</v>
      </c>
    </row>
    <row r="58" spans="1:4" ht="12.75" thickBot="1">
      <c r="A58" s="56">
        <v>1</v>
      </c>
      <c r="B58" s="57" t="s">
        <v>305</v>
      </c>
      <c r="C58" s="58">
        <v>7650</v>
      </c>
      <c r="D58" s="61">
        <v>7750</v>
      </c>
    </row>
    <row r="59" spans="1:4">
      <c r="A59" s="9"/>
      <c r="B59" s="9"/>
      <c r="C59" s="62"/>
      <c r="D59" s="9"/>
    </row>
    <row r="60" spans="1:4">
      <c r="A60" s="9" t="s">
        <v>457</v>
      </c>
      <c r="B60" s="9"/>
      <c r="C60" s="62"/>
      <c r="D60" s="9"/>
    </row>
    <row r="61" spans="1:4" ht="27.75" customHeight="1">
      <c r="A61" s="9" t="s">
        <v>580</v>
      </c>
      <c r="B61" s="9"/>
      <c r="C61" s="62"/>
      <c r="D61" s="9"/>
    </row>
    <row r="62" spans="1:4" ht="12.75" thickBot="1">
      <c r="A62" s="9" t="s">
        <v>579</v>
      </c>
      <c r="B62" s="9"/>
      <c r="C62" s="62"/>
      <c r="D62" s="9"/>
    </row>
    <row r="63" spans="1:4" ht="12.75" customHeight="1">
      <c r="A63" s="260" t="s">
        <v>0</v>
      </c>
      <c r="B63" s="262" t="s">
        <v>472</v>
      </c>
      <c r="C63" s="199"/>
    </row>
    <row r="64" spans="1:4" ht="25.5">
      <c r="A64" s="261"/>
      <c r="B64" s="263"/>
      <c r="C64" s="71" t="s">
        <v>464</v>
      </c>
    </row>
    <row r="65" spans="1:3" ht="15">
      <c r="A65" s="72">
        <v>1</v>
      </c>
      <c r="B65" s="72" t="s">
        <v>460</v>
      </c>
      <c r="C65" s="74">
        <v>384</v>
      </c>
    </row>
    <row r="67" spans="1:3" ht="15">
      <c r="B67" s="38" t="s">
        <v>447</v>
      </c>
    </row>
    <row r="68" spans="1:3" ht="15">
      <c r="B68" s="38"/>
    </row>
    <row r="69" spans="1:3" ht="15">
      <c r="B69" s="38" t="s">
        <v>448</v>
      </c>
    </row>
  </sheetData>
  <mergeCells count="6">
    <mergeCell ref="A63:A64"/>
    <mergeCell ref="B63:B64"/>
    <mergeCell ref="A6:A7"/>
    <mergeCell ref="B6:B7"/>
    <mergeCell ref="A8:D8"/>
    <mergeCell ref="A33:D33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78"/>
  <sheetViews>
    <sheetView topLeftCell="A408" workbookViewId="0">
      <selection activeCell="A427" sqref="A427:IV427"/>
    </sheetView>
  </sheetViews>
  <sheetFormatPr defaultRowHeight="12"/>
  <cols>
    <col min="1" max="1" width="4.42578125" style="2" customWidth="1"/>
    <col min="2" max="2" width="41.28515625" style="2" customWidth="1"/>
    <col min="3" max="3" width="9" style="2" bestFit="1" customWidth="1"/>
    <col min="4" max="4" width="10.85546875" style="2" bestFit="1" customWidth="1"/>
    <col min="5" max="5" width="14" style="2" customWidth="1"/>
    <col min="6" max="16384" width="9.140625" style="2"/>
  </cols>
  <sheetData>
    <row r="1" spans="1:6">
      <c r="A1" s="16"/>
      <c r="B1" s="16"/>
      <c r="C1" s="16"/>
      <c r="D1" s="16"/>
      <c r="E1" s="17" t="s">
        <v>441</v>
      </c>
    </row>
    <row r="2" spans="1:6">
      <c r="A2" s="16"/>
      <c r="B2" s="16"/>
      <c r="C2" s="16"/>
      <c r="D2" s="16"/>
      <c r="E2" s="17" t="s">
        <v>608</v>
      </c>
    </row>
    <row r="3" spans="1:6">
      <c r="A3" s="16"/>
      <c r="B3" s="16"/>
      <c r="C3" s="16"/>
      <c r="D3" s="16"/>
      <c r="E3" s="17"/>
    </row>
    <row r="4" spans="1:6" ht="15">
      <c r="A4" s="16"/>
      <c r="B4" s="200"/>
      <c r="C4" s="200" t="s">
        <v>611</v>
      </c>
      <c r="D4" s="200"/>
      <c r="E4" s="200"/>
      <c r="F4" s="200"/>
    </row>
    <row r="5" spans="1:6" ht="15">
      <c r="A5" s="16"/>
      <c r="B5" s="200"/>
      <c r="C5" s="200"/>
      <c r="D5" s="200"/>
      <c r="E5" s="200"/>
      <c r="F5" s="200"/>
    </row>
    <row r="6" spans="1:6" ht="15">
      <c r="A6" s="16"/>
      <c r="B6" s="200" t="s">
        <v>613</v>
      </c>
      <c r="C6" s="200"/>
      <c r="D6" s="200"/>
      <c r="E6" s="200"/>
      <c r="F6" s="200"/>
    </row>
    <row r="7" spans="1:6" ht="15">
      <c r="A7" s="16"/>
      <c r="B7" s="200"/>
      <c r="C7" s="200"/>
      <c r="D7" s="200"/>
      <c r="E7" s="200"/>
      <c r="F7" s="200"/>
    </row>
    <row r="8" spans="1:6" ht="15">
      <c r="A8" s="16"/>
      <c r="B8" s="9"/>
      <c r="C8" s="38" t="s">
        <v>612</v>
      </c>
      <c r="D8" s="38"/>
      <c r="E8" s="9"/>
      <c r="F8" s="200"/>
    </row>
    <row r="9" spans="1:6">
      <c r="A9" s="16"/>
      <c r="B9" s="16"/>
      <c r="C9" s="16"/>
      <c r="D9" s="16"/>
      <c r="E9" s="17"/>
    </row>
    <row r="10" spans="1:6">
      <c r="A10" s="16"/>
      <c r="B10" s="16"/>
      <c r="C10" s="16"/>
      <c r="D10" s="16"/>
      <c r="E10" s="17"/>
    </row>
    <row r="11" spans="1:6" ht="14.25">
      <c r="A11" s="16"/>
      <c r="B11" s="18" t="s">
        <v>607</v>
      </c>
      <c r="C11" s="18"/>
      <c r="D11" s="16"/>
      <c r="E11" s="17"/>
    </row>
    <row r="12" spans="1:6" ht="21.75" customHeight="1">
      <c r="A12" s="16"/>
      <c r="B12" s="19" t="s">
        <v>609</v>
      </c>
      <c r="C12" s="19"/>
      <c r="D12" s="16"/>
      <c r="E12" s="17"/>
    </row>
    <row r="13" spans="1:6" ht="21.75" customHeight="1">
      <c r="A13" s="16"/>
      <c r="B13" s="19" t="s">
        <v>610</v>
      </c>
      <c r="C13" s="19"/>
      <c r="D13" s="16"/>
      <c r="E13" s="17"/>
    </row>
    <row r="14" spans="1:6" s="6" customFormat="1" ht="28.5">
      <c r="A14" s="22" t="s">
        <v>0</v>
      </c>
      <c r="B14" s="22" t="s">
        <v>1</v>
      </c>
      <c r="C14" s="23" t="s">
        <v>438</v>
      </c>
      <c r="D14" s="23" t="s">
        <v>439</v>
      </c>
      <c r="E14" s="23" t="s">
        <v>449</v>
      </c>
    </row>
    <row r="15" spans="1:6" s="3" customFormat="1" ht="15">
      <c r="A15" s="24"/>
      <c r="B15" s="25" t="s">
        <v>2</v>
      </c>
      <c r="C15" s="26"/>
      <c r="D15" s="26"/>
      <c r="E15" s="27"/>
    </row>
    <row r="16" spans="1:6" s="3" customFormat="1" ht="15">
      <c r="A16" s="11"/>
      <c r="B16" s="25" t="s">
        <v>3</v>
      </c>
      <c r="C16" s="26"/>
      <c r="D16" s="26"/>
      <c r="E16" s="28"/>
    </row>
    <row r="17" spans="1:5" s="5" customFormat="1" ht="15">
      <c r="A17" s="12">
        <v>1</v>
      </c>
      <c r="B17" s="13" t="s">
        <v>4</v>
      </c>
      <c r="C17" s="14">
        <v>0.87</v>
      </c>
      <c r="D17" s="14">
        <v>0.36</v>
      </c>
      <c r="E17" s="29">
        <v>4722.212456104</v>
      </c>
    </row>
    <row r="18" spans="1:5" s="5" customFormat="1" ht="15">
      <c r="A18" s="12">
        <v>2</v>
      </c>
      <c r="B18" s="13" t="s">
        <v>5</v>
      </c>
      <c r="C18" s="14">
        <v>1.145</v>
      </c>
      <c r="D18" s="14">
        <v>0.48</v>
      </c>
      <c r="E18" s="29">
        <v>5957.3719096320019</v>
      </c>
    </row>
    <row r="19" spans="1:5" s="5" customFormat="1" ht="15">
      <c r="A19" s="12">
        <v>3</v>
      </c>
      <c r="B19" s="13" t="s">
        <v>6</v>
      </c>
      <c r="C19" s="14">
        <v>0.97</v>
      </c>
      <c r="D19" s="14">
        <v>0.4</v>
      </c>
      <c r="E19" s="29">
        <v>4722.212456104</v>
      </c>
    </row>
    <row r="20" spans="1:5" s="5" customFormat="1" ht="15">
      <c r="A20" s="12">
        <v>4</v>
      </c>
      <c r="B20" s="13" t="s">
        <v>7</v>
      </c>
      <c r="C20" s="14">
        <v>1.29</v>
      </c>
      <c r="D20" s="14">
        <v>0.53</v>
      </c>
      <c r="E20" s="29">
        <v>5957.3719096320019</v>
      </c>
    </row>
    <row r="21" spans="1:5" s="5" customFormat="1" ht="15">
      <c r="A21" s="12">
        <v>5</v>
      </c>
      <c r="B21" s="13" t="s">
        <v>8</v>
      </c>
      <c r="C21" s="14">
        <v>1.1879999999999999</v>
      </c>
      <c r="D21" s="14">
        <v>0.48</v>
      </c>
      <c r="E21" s="29">
        <v>6451.5376640000004</v>
      </c>
    </row>
    <row r="22" spans="1:5" s="5" customFormat="1" ht="15">
      <c r="A22" s="12">
        <v>6</v>
      </c>
      <c r="B22" s="13" t="s">
        <v>9</v>
      </c>
      <c r="C22" s="14">
        <v>1.2130000000000001</v>
      </c>
      <c r="D22" s="14">
        <v>0.49</v>
      </c>
      <c r="E22" s="29">
        <v>7157.559323200001</v>
      </c>
    </row>
    <row r="23" spans="1:5" s="5" customFormat="1" ht="15">
      <c r="A23" s="12">
        <v>7</v>
      </c>
      <c r="B23" s="13" t="s">
        <v>10</v>
      </c>
      <c r="C23" s="14">
        <v>0.79200000000000004</v>
      </c>
      <c r="D23" s="14">
        <v>0.32</v>
      </c>
      <c r="E23" s="29">
        <v>4170.4968448000009</v>
      </c>
    </row>
    <row r="24" spans="1:5" s="5" customFormat="1" ht="15">
      <c r="A24" s="12">
        <v>8</v>
      </c>
      <c r="B24" s="13" t="s">
        <v>11</v>
      </c>
      <c r="C24" s="14">
        <v>1.08</v>
      </c>
      <c r="D24" s="14">
        <v>0.45</v>
      </c>
      <c r="E24" s="29">
        <v>5306.5869519520011</v>
      </c>
    </row>
    <row r="25" spans="1:5" s="5" customFormat="1" ht="15">
      <c r="A25" s="12">
        <v>9</v>
      </c>
      <c r="B25" s="13" t="s">
        <v>12</v>
      </c>
      <c r="C25" s="14">
        <v>1.425</v>
      </c>
      <c r="D25" s="14">
        <v>0.59</v>
      </c>
      <c r="E25" s="29">
        <v>6592.8392575760008</v>
      </c>
    </row>
    <row r="26" spans="1:5" s="5" customFormat="1" ht="15">
      <c r="A26" s="12">
        <v>10</v>
      </c>
      <c r="B26" s="13" t="s">
        <v>13</v>
      </c>
      <c r="C26" s="14">
        <v>1.28</v>
      </c>
      <c r="D26" s="14">
        <v>0.53</v>
      </c>
      <c r="E26" s="29">
        <v>6261.2480135920014</v>
      </c>
    </row>
    <row r="27" spans="1:5" s="5" customFormat="1" ht="15">
      <c r="A27" s="12">
        <v>11</v>
      </c>
      <c r="B27" s="13" t="s">
        <v>14</v>
      </c>
      <c r="C27" s="14">
        <v>1.7</v>
      </c>
      <c r="D27" s="14">
        <v>0.7</v>
      </c>
      <c r="E27" s="29">
        <v>7834.9659182080004</v>
      </c>
    </row>
    <row r="28" spans="1:5" s="5" customFormat="1" ht="15">
      <c r="A28" s="12">
        <v>12</v>
      </c>
      <c r="B28" s="13" t="s">
        <v>15</v>
      </c>
      <c r="C28" s="14">
        <v>1.49</v>
      </c>
      <c r="D28" s="14">
        <v>0.61</v>
      </c>
      <c r="E28" s="29">
        <v>7150.6427380960004</v>
      </c>
    </row>
    <row r="29" spans="1:5" s="5" customFormat="1" ht="15">
      <c r="A29" s="12">
        <v>13</v>
      </c>
      <c r="B29" s="13" t="s">
        <v>16</v>
      </c>
      <c r="C29" s="14">
        <v>1.97</v>
      </c>
      <c r="D29" s="14">
        <v>0.81</v>
      </c>
      <c r="E29" s="29">
        <v>8958.0694574800018</v>
      </c>
    </row>
    <row r="30" spans="1:5" s="5" customFormat="1" ht="15">
      <c r="A30" s="12">
        <v>14</v>
      </c>
      <c r="B30" s="13" t="s">
        <v>17</v>
      </c>
      <c r="C30" s="14">
        <v>1.625</v>
      </c>
      <c r="D30" s="14">
        <v>0.65</v>
      </c>
      <c r="E30" s="29">
        <v>7921.6803242719998</v>
      </c>
    </row>
    <row r="31" spans="1:5" s="5" customFormat="1" ht="15">
      <c r="A31" s="12">
        <v>15</v>
      </c>
      <c r="B31" s="13" t="s">
        <v>18</v>
      </c>
      <c r="C31" s="14">
        <v>2.15</v>
      </c>
      <c r="D31" s="14">
        <v>0.87</v>
      </c>
      <c r="E31" s="29">
        <v>10506.17568</v>
      </c>
    </row>
    <row r="32" spans="1:5" s="5" customFormat="1" ht="15">
      <c r="A32" s="12">
        <v>16</v>
      </c>
      <c r="B32" s="13" t="s">
        <v>19</v>
      </c>
      <c r="C32" s="14">
        <v>1.7250000000000001</v>
      </c>
      <c r="D32" s="14">
        <v>0.69</v>
      </c>
      <c r="E32" s="29">
        <v>8413.6027140880014</v>
      </c>
    </row>
    <row r="33" spans="1:5" s="5" customFormat="1" ht="15">
      <c r="A33" s="12">
        <v>17</v>
      </c>
      <c r="B33" s="13" t="s">
        <v>20</v>
      </c>
      <c r="C33" s="14">
        <v>2.2999999999999998</v>
      </c>
      <c r="D33" s="14">
        <v>0.92</v>
      </c>
      <c r="E33" s="29">
        <v>11132.8932</v>
      </c>
    </row>
    <row r="34" spans="1:5" s="5" customFormat="1" ht="15">
      <c r="A34" s="12">
        <v>18</v>
      </c>
      <c r="B34" s="13" t="s">
        <v>21</v>
      </c>
      <c r="C34" s="14">
        <v>1.825</v>
      </c>
      <c r="D34" s="14">
        <v>0.73</v>
      </c>
      <c r="E34" s="29">
        <v>9378.8311662540018</v>
      </c>
    </row>
    <row r="35" spans="1:5" s="5" customFormat="1" ht="15">
      <c r="A35" s="12">
        <v>19</v>
      </c>
      <c r="B35" s="13" t="s">
        <v>22</v>
      </c>
      <c r="C35" s="14">
        <v>2.4249999999999998</v>
      </c>
      <c r="D35" s="14">
        <v>0.97</v>
      </c>
      <c r="E35" s="29">
        <v>11612.576250000002</v>
      </c>
    </row>
    <row r="36" spans="1:5" s="5" customFormat="1" ht="15">
      <c r="A36" s="12">
        <v>20</v>
      </c>
      <c r="B36" s="13" t="s">
        <v>23</v>
      </c>
      <c r="C36" s="14">
        <v>1.95</v>
      </c>
      <c r="D36" s="14">
        <v>0.78</v>
      </c>
      <c r="E36" s="29">
        <v>10418.007050946</v>
      </c>
    </row>
    <row r="37" spans="1:5" s="5" customFormat="1" ht="15">
      <c r="A37" s="12">
        <v>21</v>
      </c>
      <c r="B37" s="13" t="s">
        <v>24</v>
      </c>
      <c r="C37" s="14">
        <v>2.5750000000000002</v>
      </c>
      <c r="D37" s="14">
        <v>1.03</v>
      </c>
      <c r="E37" s="29">
        <v>11641.289314479001</v>
      </c>
    </row>
    <row r="38" spans="1:5" s="5" customFormat="1" ht="15">
      <c r="A38" s="12">
        <v>22</v>
      </c>
      <c r="B38" s="13" t="s">
        <v>25</v>
      </c>
      <c r="C38" s="14">
        <v>2</v>
      </c>
      <c r="D38" s="14">
        <v>0.8</v>
      </c>
      <c r="E38" s="29">
        <v>10808.614309064002</v>
      </c>
    </row>
    <row r="39" spans="1:5" s="5" customFormat="1" ht="15">
      <c r="A39" s="12">
        <v>23</v>
      </c>
      <c r="B39" s="13" t="s">
        <v>26</v>
      </c>
      <c r="C39" s="14">
        <v>2</v>
      </c>
      <c r="D39" s="14">
        <v>0.8</v>
      </c>
      <c r="E39" s="29">
        <v>10808.614309064002</v>
      </c>
    </row>
    <row r="40" spans="1:5" s="5" customFormat="1" ht="15">
      <c r="A40" s="12">
        <v>24</v>
      </c>
      <c r="B40" s="13" t="s">
        <v>27</v>
      </c>
      <c r="C40" s="14">
        <v>2</v>
      </c>
      <c r="D40" s="14">
        <v>0.8</v>
      </c>
      <c r="E40" s="29">
        <v>10808.614309064002</v>
      </c>
    </row>
    <row r="41" spans="1:5" s="5" customFormat="1" ht="15">
      <c r="A41" s="12">
        <v>25</v>
      </c>
      <c r="B41" s="13" t="s">
        <v>444</v>
      </c>
      <c r="C41" s="14">
        <v>2.6</v>
      </c>
      <c r="D41" s="14">
        <v>1.04</v>
      </c>
      <c r="E41" s="29">
        <v>12055.727304192003</v>
      </c>
    </row>
    <row r="42" spans="1:5" s="5" customFormat="1" ht="15">
      <c r="A42" s="12">
        <v>26</v>
      </c>
      <c r="B42" s="13" t="s">
        <v>28</v>
      </c>
      <c r="C42" s="14">
        <v>2.6</v>
      </c>
      <c r="D42" s="14">
        <v>1.04</v>
      </c>
      <c r="E42" s="29">
        <v>13322.6490254</v>
      </c>
    </row>
    <row r="43" spans="1:5" s="5" customFormat="1" ht="15">
      <c r="A43" s="12">
        <v>27</v>
      </c>
      <c r="B43" s="13" t="s">
        <v>29</v>
      </c>
      <c r="C43" s="14">
        <v>2.6</v>
      </c>
      <c r="D43" s="14">
        <v>1.04</v>
      </c>
      <c r="E43" s="29">
        <v>13322.6490254</v>
      </c>
    </row>
    <row r="44" spans="1:5" s="5" customFormat="1" ht="15">
      <c r="A44" s="12">
        <v>28</v>
      </c>
      <c r="B44" s="13" t="s">
        <v>30</v>
      </c>
      <c r="C44" s="14">
        <v>2.6</v>
      </c>
      <c r="D44" s="14">
        <v>1.04</v>
      </c>
      <c r="E44" s="29">
        <v>14795.987148800001</v>
      </c>
    </row>
    <row r="45" spans="1:5" s="5" customFormat="1" ht="15">
      <c r="A45" s="12">
        <v>29</v>
      </c>
      <c r="B45" s="13" t="s">
        <v>31</v>
      </c>
      <c r="C45" s="14">
        <v>2.6</v>
      </c>
      <c r="D45" s="14">
        <v>1.04</v>
      </c>
      <c r="E45" s="29">
        <v>15271.473360000002</v>
      </c>
    </row>
    <row r="46" spans="1:5" s="5" customFormat="1" ht="15">
      <c r="A46" s="12">
        <v>30</v>
      </c>
      <c r="B46" s="13" t="s">
        <v>436</v>
      </c>
      <c r="C46" s="14">
        <v>1.6839999999999999</v>
      </c>
      <c r="D46" s="14">
        <v>0.68</v>
      </c>
      <c r="E46" s="29">
        <v>10166.787488</v>
      </c>
    </row>
    <row r="47" spans="1:5" s="5" customFormat="1" ht="15">
      <c r="A47" s="12">
        <v>31</v>
      </c>
      <c r="B47" s="13" t="s">
        <v>32</v>
      </c>
      <c r="C47" s="14">
        <v>2.0499999999999998</v>
      </c>
      <c r="D47" s="14">
        <v>0.82</v>
      </c>
      <c r="E47" s="29">
        <v>10624.410233008002</v>
      </c>
    </row>
    <row r="48" spans="1:5" s="5" customFormat="1" ht="15">
      <c r="A48" s="12">
        <v>32</v>
      </c>
      <c r="B48" s="13" t="s">
        <v>33</v>
      </c>
      <c r="C48" s="14">
        <v>2.7</v>
      </c>
      <c r="D48" s="14">
        <v>1.08</v>
      </c>
      <c r="E48" s="29">
        <v>12563.878268700002</v>
      </c>
    </row>
    <row r="49" spans="1:5" s="5" customFormat="1" ht="15">
      <c r="A49" s="12">
        <v>33</v>
      </c>
      <c r="B49" s="13" t="s">
        <v>34</v>
      </c>
      <c r="C49" s="14">
        <v>2.15</v>
      </c>
      <c r="D49" s="14">
        <v>0.86</v>
      </c>
      <c r="E49" s="29">
        <v>10989.676311328003</v>
      </c>
    </row>
    <row r="50" spans="1:5" s="5" customFormat="1" ht="15">
      <c r="A50" s="12">
        <v>34</v>
      </c>
      <c r="B50" s="13" t="s">
        <v>35</v>
      </c>
      <c r="C50" s="14">
        <v>2.85</v>
      </c>
      <c r="D50" s="14">
        <v>1.1399999999999999</v>
      </c>
      <c r="E50" s="29">
        <v>13160.057872060002</v>
      </c>
    </row>
    <row r="51" spans="1:5" s="5" customFormat="1" ht="15">
      <c r="A51" s="12">
        <v>35</v>
      </c>
      <c r="B51" s="13" t="s">
        <v>36</v>
      </c>
      <c r="C51" s="14">
        <v>2.25</v>
      </c>
      <c r="D51" s="14">
        <v>0.9</v>
      </c>
      <c r="E51" s="29">
        <v>12208.230320000002</v>
      </c>
    </row>
    <row r="52" spans="1:5" s="5" customFormat="1" ht="15">
      <c r="A52" s="12">
        <v>36</v>
      </c>
      <c r="B52" s="13" t="s">
        <v>37</v>
      </c>
      <c r="C52" s="14">
        <v>2.9750000000000001</v>
      </c>
      <c r="D52" s="14">
        <v>1.19</v>
      </c>
      <c r="E52" s="29">
        <v>14689.225846636002</v>
      </c>
    </row>
    <row r="53" spans="1:5" s="3" customFormat="1" ht="15">
      <c r="A53" s="11"/>
      <c r="B53" s="25" t="s">
        <v>38</v>
      </c>
      <c r="C53" s="30"/>
      <c r="D53" s="30"/>
      <c r="E53" s="31"/>
    </row>
    <row r="54" spans="1:5" s="5" customFormat="1" ht="15">
      <c r="A54" s="12">
        <v>1</v>
      </c>
      <c r="B54" s="13" t="s">
        <v>39</v>
      </c>
      <c r="C54" s="14">
        <v>4.2</v>
      </c>
      <c r="D54" s="14">
        <v>1.68</v>
      </c>
      <c r="E54" s="32">
        <v>23200</v>
      </c>
    </row>
    <row r="55" spans="1:5" s="5" customFormat="1" ht="15">
      <c r="A55" s="12">
        <v>2</v>
      </c>
      <c r="B55" s="13" t="s">
        <v>40</v>
      </c>
      <c r="C55" s="14">
        <v>4.2</v>
      </c>
      <c r="D55" s="14">
        <v>1.68</v>
      </c>
      <c r="E55" s="32">
        <v>23200</v>
      </c>
    </row>
    <row r="56" spans="1:5" s="5" customFormat="1" ht="15">
      <c r="A56" s="12">
        <v>3</v>
      </c>
      <c r="B56" s="13" t="s">
        <v>41</v>
      </c>
      <c r="C56" s="14">
        <v>5.4</v>
      </c>
      <c r="D56" s="14">
        <v>2.16</v>
      </c>
      <c r="E56" s="32">
        <v>30420</v>
      </c>
    </row>
    <row r="57" spans="1:5" s="5" customFormat="1" ht="15">
      <c r="A57" s="12">
        <v>4</v>
      </c>
      <c r="B57" s="13" t="s">
        <v>42</v>
      </c>
      <c r="C57" s="14">
        <v>5.4</v>
      </c>
      <c r="D57" s="14">
        <v>2.16</v>
      </c>
      <c r="E57" s="32">
        <v>30420</v>
      </c>
    </row>
    <row r="58" spans="1:5" s="3" customFormat="1" ht="15">
      <c r="A58" s="11"/>
      <c r="B58" s="25" t="s">
        <v>43</v>
      </c>
      <c r="C58" s="30"/>
      <c r="D58" s="30"/>
      <c r="E58" s="31"/>
    </row>
    <row r="59" spans="1:5" s="5" customFormat="1" ht="15">
      <c r="A59" s="12">
        <v>1</v>
      </c>
      <c r="B59" s="13" t="s">
        <v>44</v>
      </c>
      <c r="C59" s="14">
        <v>0.45</v>
      </c>
      <c r="D59" s="14">
        <v>0.18099999999999999</v>
      </c>
      <c r="E59" s="32">
        <v>2017.8246950400005</v>
      </c>
    </row>
    <row r="60" spans="1:5" s="5" customFormat="1" ht="15">
      <c r="A60" s="12">
        <v>2</v>
      </c>
      <c r="B60" s="13" t="s">
        <v>45</v>
      </c>
      <c r="C60" s="14">
        <v>0.23</v>
      </c>
      <c r="D60" s="14">
        <v>9.0999999999999998E-2</v>
      </c>
      <c r="E60" s="32">
        <v>1354.5542691296005</v>
      </c>
    </row>
    <row r="61" spans="1:5" s="5" customFormat="1" ht="15">
      <c r="A61" s="12">
        <v>3</v>
      </c>
      <c r="B61" s="13" t="s">
        <v>46</v>
      </c>
      <c r="C61" s="14">
        <v>0.3</v>
      </c>
      <c r="D61" s="14">
        <v>0.121</v>
      </c>
      <c r="E61" s="32">
        <v>1413.7473712208002</v>
      </c>
    </row>
    <row r="62" spans="1:5" s="5" customFormat="1" ht="15">
      <c r="A62" s="12">
        <v>4</v>
      </c>
      <c r="B62" s="13" t="s">
        <v>47</v>
      </c>
      <c r="C62" s="14">
        <v>0.56000000000000005</v>
      </c>
      <c r="D62" s="14">
        <v>0.22500000000000001</v>
      </c>
      <c r="E62" s="32">
        <v>2629.3734880000006</v>
      </c>
    </row>
    <row r="63" spans="1:5" s="5" customFormat="1" ht="15">
      <c r="A63" s="12">
        <v>5</v>
      </c>
      <c r="B63" s="13" t="s">
        <v>48</v>
      </c>
      <c r="C63" s="14">
        <v>0.38</v>
      </c>
      <c r="D63" s="14">
        <v>0.15</v>
      </c>
      <c r="E63" s="32">
        <v>1681.5349600000004</v>
      </c>
    </row>
    <row r="64" spans="1:5" s="5" customFormat="1" ht="15">
      <c r="A64" s="12">
        <v>6</v>
      </c>
      <c r="B64" s="13" t="s">
        <v>49</v>
      </c>
      <c r="C64" s="14">
        <v>0.63</v>
      </c>
      <c r="D64" s="14">
        <v>0.252</v>
      </c>
      <c r="E64" s="32">
        <v>2804.9806400000002</v>
      </c>
    </row>
    <row r="65" spans="1:5" s="5" customFormat="1" ht="15">
      <c r="A65" s="12">
        <v>7</v>
      </c>
      <c r="B65" s="13" t="s">
        <v>50</v>
      </c>
      <c r="C65" s="14">
        <v>0.42</v>
      </c>
      <c r="D65" s="14">
        <v>0.16900000000000001</v>
      </c>
      <c r="E65" s="32">
        <v>1910.05584</v>
      </c>
    </row>
    <row r="66" spans="1:5" s="5" customFormat="1" ht="15">
      <c r="A66" s="12">
        <v>8</v>
      </c>
      <c r="B66" s="13" t="s">
        <v>51</v>
      </c>
      <c r="C66" s="14">
        <v>0.71</v>
      </c>
      <c r="D66" s="14">
        <v>0.28000000000000003</v>
      </c>
      <c r="E66" s="32">
        <v>3240.5694720000006</v>
      </c>
    </row>
    <row r="67" spans="1:5" s="5" customFormat="1" ht="15">
      <c r="A67" s="12">
        <v>9</v>
      </c>
      <c r="B67" s="13" t="s">
        <v>52</v>
      </c>
      <c r="C67" s="14">
        <v>0.47</v>
      </c>
      <c r="D67" s="14">
        <v>0.188</v>
      </c>
      <c r="E67" s="32">
        <v>2616.9826767392001</v>
      </c>
    </row>
    <row r="68" spans="1:5" s="5" customFormat="1" ht="15">
      <c r="A68" s="12">
        <v>10</v>
      </c>
      <c r="B68" s="13" t="s">
        <v>53</v>
      </c>
      <c r="C68" s="14">
        <v>0.78</v>
      </c>
      <c r="D68" s="14">
        <v>0.31</v>
      </c>
      <c r="E68" s="32">
        <v>3570.3931200000011</v>
      </c>
    </row>
    <row r="69" spans="1:5" s="5" customFormat="1" ht="15">
      <c r="A69" s="12">
        <v>11</v>
      </c>
      <c r="B69" s="13" t="s">
        <v>54</v>
      </c>
      <c r="C69" s="14">
        <v>0.52</v>
      </c>
      <c r="D69" s="14">
        <v>0.20699999999999999</v>
      </c>
      <c r="E69" s="32">
        <v>2644.7277662960009</v>
      </c>
    </row>
    <row r="70" spans="1:5" s="5" customFormat="1" ht="15">
      <c r="A70" s="12">
        <v>12</v>
      </c>
      <c r="B70" s="13" t="s">
        <v>55</v>
      </c>
      <c r="C70" s="14">
        <v>0.85</v>
      </c>
      <c r="D70" s="14">
        <v>0.34</v>
      </c>
      <c r="E70" s="32">
        <v>3893.2900160000004</v>
      </c>
    </row>
    <row r="71" spans="1:5" s="5" customFormat="1" ht="15">
      <c r="A71" s="12">
        <v>13</v>
      </c>
      <c r="B71" s="13" t="s">
        <v>56</v>
      </c>
      <c r="C71" s="14">
        <v>1.07</v>
      </c>
      <c r="D71" s="14">
        <v>0.42599999999999999</v>
      </c>
      <c r="E71" s="32">
        <v>4977.9618560000008</v>
      </c>
    </row>
    <row r="72" spans="1:5" s="5" customFormat="1" ht="15">
      <c r="A72" s="12">
        <v>14</v>
      </c>
      <c r="B72" s="13" t="s">
        <v>57</v>
      </c>
      <c r="C72" s="14">
        <v>0.56000000000000005</v>
      </c>
      <c r="D72" s="14">
        <v>0.22500000000000001</v>
      </c>
      <c r="E72" s="32">
        <v>2575.9488160000001</v>
      </c>
    </row>
    <row r="73" spans="1:5" s="5" customFormat="1" ht="15">
      <c r="A73" s="12">
        <v>15</v>
      </c>
      <c r="B73" s="13" t="s">
        <v>58</v>
      </c>
      <c r="C73" s="14">
        <v>0.93</v>
      </c>
      <c r="D73" s="14">
        <v>0.37</v>
      </c>
      <c r="E73" s="32">
        <v>4308.4277600000014</v>
      </c>
    </row>
    <row r="74" spans="1:5" s="5" customFormat="1" ht="15">
      <c r="A74" s="12">
        <v>16</v>
      </c>
      <c r="B74" s="13" t="s">
        <v>59</v>
      </c>
      <c r="C74" s="14">
        <v>0.61</v>
      </c>
      <c r="D74" s="14">
        <v>0.245</v>
      </c>
      <c r="E74" s="32">
        <v>3363.8009440000005</v>
      </c>
    </row>
    <row r="75" spans="1:5" s="5" customFormat="1" ht="15">
      <c r="A75" s="12">
        <v>17</v>
      </c>
      <c r="B75" s="13" t="s">
        <v>60</v>
      </c>
      <c r="C75" s="14">
        <v>0.96</v>
      </c>
      <c r="D75" s="14">
        <v>0.38200000000000001</v>
      </c>
      <c r="E75" s="32">
        <v>4718.1607200000008</v>
      </c>
    </row>
    <row r="76" spans="1:5" s="5" customFormat="1" ht="15">
      <c r="A76" s="12">
        <v>18</v>
      </c>
      <c r="B76" s="13" t="s">
        <v>61</v>
      </c>
      <c r="C76" s="14">
        <v>0.64</v>
      </c>
      <c r="D76" s="14">
        <v>0.254</v>
      </c>
      <c r="E76" s="32">
        <v>3241.6120800000003</v>
      </c>
    </row>
    <row r="77" spans="1:5" s="5" customFormat="1" ht="15">
      <c r="A77" s="12">
        <v>19</v>
      </c>
      <c r="B77" s="13" t="s">
        <v>62</v>
      </c>
      <c r="C77" s="14">
        <v>1</v>
      </c>
      <c r="D77" s="14">
        <v>0.4</v>
      </c>
      <c r="E77" s="32">
        <v>4924.1057600000004</v>
      </c>
    </row>
    <row r="78" spans="1:5" s="5" customFormat="1" ht="15">
      <c r="A78" s="12">
        <v>20</v>
      </c>
      <c r="B78" s="13" t="s">
        <v>63</v>
      </c>
      <c r="C78" s="14">
        <v>0.66</v>
      </c>
      <c r="D78" s="14">
        <v>0.26400000000000001</v>
      </c>
      <c r="E78" s="32">
        <v>3229.220624000001</v>
      </c>
    </row>
    <row r="79" spans="1:5" s="5" customFormat="1" ht="15">
      <c r="A79" s="12">
        <v>21</v>
      </c>
      <c r="B79" s="13" t="s">
        <v>64</v>
      </c>
      <c r="C79" s="14">
        <v>1.06</v>
      </c>
      <c r="D79" s="14">
        <v>0.42499999999999999</v>
      </c>
      <c r="E79" s="32">
        <v>5248.7643040000021</v>
      </c>
    </row>
    <row r="80" spans="1:5" s="5" customFormat="1" ht="15">
      <c r="A80" s="12">
        <v>22</v>
      </c>
      <c r="B80" s="13" t="s">
        <v>65</v>
      </c>
      <c r="C80" s="14">
        <v>1.33</v>
      </c>
      <c r="D80" s="14">
        <v>0.53300000000000003</v>
      </c>
      <c r="E80" s="32">
        <v>7427.7670880000005</v>
      </c>
    </row>
    <row r="81" spans="1:5" s="5" customFormat="1" ht="15">
      <c r="A81" s="12">
        <v>23</v>
      </c>
      <c r="B81" s="13" t="s">
        <v>66</v>
      </c>
      <c r="C81" s="14">
        <v>0.71</v>
      </c>
      <c r="D81" s="14">
        <v>0.28299999999999997</v>
      </c>
      <c r="E81" s="32">
        <v>3493.6116320000006</v>
      </c>
    </row>
    <row r="82" spans="1:5" s="5" customFormat="1" ht="15">
      <c r="A82" s="12">
        <v>24</v>
      </c>
      <c r="B82" s="13" t="s">
        <v>67</v>
      </c>
      <c r="C82" s="14">
        <v>1.1200000000000001</v>
      </c>
      <c r="D82" s="14">
        <v>0.45</v>
      </c>
      <c r="E82" s="32">
        <v>5546.7704320000012</v>
      </c>
    </row>
    <row r="83" spans="1:5" s="5" customFormat="1" ht="15">
      <c r="A83" s="12">
        <v>25</v>
      </c>
      <c r="B83" s="13" t="s">
        <v>68</v>
      </c>
      <c r="C83" s="14">
        <v>0.75</v>
      </c>
      <c r="D83" s="14">
        <v>0.30099999999999999</v>
      </c>
      <c r="E83" s="32">
        <v>4418.0624118400001</v>
      </c>
    </row>
    <row r="84" spans="1:5" s="5" customFormat="1" ht="15">
      <c r="A84" s="12">
        <v>26</v>
      </c>
      <c r="B84" s="13" t="s">
        <v>69</v>
      </c>
      <c r="C84" s="14">
        <v>0.2</v>
      </c>
      <c r="D84" s="14">
        <v>0.79</v>
      </c>
      <c r="E84" s="32">
        <v>1066.5670400000004</v>
      </c>
    </row>
    <row r="85" spans="1:5" s="5" customFormat="1" ht="15">
      <c r="A85" s="12">
        <v>27</v>
      </c>
      <c r="B85" s="13" t="s">
        <v>70</v>
      </c>
      <c r="C85" s="14">
        <v>0.34</v>
      </c>
      <c r="D85" s="14">
        <v>0.13500000000000001</v>
      </c>
      <c r="E85" s="32">
        <v>1852.5346560000003</v>
      </c>
    </row>
    <row r="86" spans="1:5" s="5" customFormat="1" ht="15">
      <c r="A86" s="12">
        <v>28</v>
      </c>
      <c r="B86" s="13" t="s">
        <v>71</v>
      </c>
      <c r="C86" s="14">
        <v>0.45</v>
      </c>
      <c r="D86" s="14">
        <v>0.17899999999999999</v>
      </c>
      <c r="E86" s="32">
        <v>2461.7947200000008</v>
      </c>
    </row>
    <row r="87" spans="1:5" s="5" customFormat="1" ht="15">
      <c r="A87" s="12">
        <v>29</v>
      </c>
      <c r="B87" s="13" t="s">
        <v>72</v>
      </c>
      <c r="C87" s="14">
        <v>0.1</v>
      </c>
      <c r="D87" s="14">
        <v>3.7999999999999999E-2</v>
      </c>
      <c r="E87" s="32">
        <v>605.78336000000013</v>
      </c>
    </row>
    <row r="88" spans="1:5" s="3" customFormat="1" ht="15">
      <c r="A88" s="11"/>
      <c r="B88" s="25" t="s">
        <v>73</v>
      </c>
      <c r="C88" s="30"/>
      <c r="D88" s="30"/>
      <c r="E88" s="31"/>
    </row>
    <row r="89" spans="1:5" s="5" customFormat="1" ht="15">
      <c r="A89" s="12">
        <v>1</v>
      </c>
      <c r="B89" s="13" t="s">
        <v>74</v>
      </c>
      <c r="C89" s="14">
        <v>1.5</v>
      </c>
      <c r="D89" s="14">
        <v>0.61499999999999999</v>
      </c>
      <c r="E89" s="32">
        <v>9542.1931000000004</v>
      </c>
    </row>
    <row r="90" spans="1:5" s="3" customFormat="1" ht="15">
      <c r="A90" s="11"/>
      <c r="B90" s="25" t="s">
        <v>75</v>
      </c>
      <c r="C90" s="30"/>
      <c r="D90" s="30"/>
      <c r="E90" s="28"/>
    </row>
    <row r="91" spans="1:5" s="5" customFormat="1" ht="15">
      <c r="A91" s="12">
        <v>1</v>
      </c>
      <c r="B91" s="13" t="s">
        <v>76</v>
      </c>
      <c r="C91" s="14">
        <v>2.89</v>
      </c>
      <c r="D91" s="14">
        <v>1.131</v>
      </c>
      <c r="E91" s="32">
        <v>17859.745200000001</v>
      </c>
    </row>
    <row r="92" spans="1:5" s="3" customFormat="1" ht="15">
      <c r="A92" s="11"/>
      <c r="B92" s="25" t="s">
        <v>77</v>
      </c>
      <c r="C92" s="30"/>
      <c r="D92" s="30"/>
      <c r="E92" s="31"/>
    </row>
    <row r="93" spans="1:5" s="5" customFormat="1" ht="15">
      <c r="A93" s="12">
        <v>1</v>
      </c>
      <c r="B93" s="13" t="s">
        <v>78</v>
      </c>
      <c r="C93" s="14">
        <v>2.5</v>
      </c>
      <c r="D93" s="14">
        <v>1</v>
      </c>
      <c r="E93" s="32">
        <v>14386.900000000003</v>
      </c>
    </row>
    <row r="94" spans="1:5" s="5" customFormat="1" ht="15">
      <c r="A94" s="12">
        <v>2</v>
      </c>
      <c r="B94" s="13" t="s">
        <v>79</v>
      </c>
      <c r="C94" s="14">
        <v>4.2</v>
      </c>
      <c r="D94" s="14">
        <v>1.68</v>
      </c>
      <c r="E94" s="32">
        <v>23000</v>
      </c>
    </row>
    <row r="95" spans="1:5" s="5" customFormat="1" ht="15">
      <c r="A95" s="12">
        <v>3</v>
      </c>
      <c r="B95" s="13" t="s">
        <v>80</v>
      </c>
      <c r="C95" s="14">
        <v>2.2000000000000002</v>
      </c>
      <c r="D95" s="14">
        <v>0.88</v>
      </c>
      <c r="E95" s="32">
        <v>9153.14</v>
      </c>
    </row>
    <row r="96" spans="1:5" s="5" customFormat="1" ht="15">
      <c r="A96" s="12">
        <v>4</v>
      </c>
      <c r="B96" s="13" t="s">
        <v>614</v>
      </c>
      <c r="C96" s="14">
        <v>2.2000000000000002</v>
      </c>
      <c r="D96" s="14">
        <v>0.88</v>
      </c>
      <c r="E96" s="32">
        <v>8209.41</v>
      </c>
    </row>
    <row r="97" spans="1:5" s="5" customFormat="1" ht="15">
      <c r="A97" s="12">
        <v>5</v>
      </c>
      <c r="B97" s="13" t="s">
        <v>605</v>
      </c>
      <c r="C97" s="14">
        <v>2.2000000000000002</v>
      </c>
      <c r="D97" s="14">
        <v>0.88</v>
      </c>
      <c r="E97" s="32">
        <v>7191.32</v>
      </c>
    </row>
    <row r="98" spans="1:5" s="5" customFormat="1" ht="15">
      <c r="A98" s="12">
        <v>6</v>
      </c>
      <c r="B98" s="13" t="s">
        <v>606</v>
      </c>
      <c r="C98" s="14">
        <v>2.2000000000000002</v>
      </c>
      <c r="D98" s="14">
        <v>0.88</v>
      </c>
      <c r="E98" s="32">
        <v>6986.58</v>
      </c>
    </row>
    <row r="99" spans="1:5" s="3" customFormat="1" ht="15">
      <c r="A99" s="11"/>
      <c r="B99" s="25" t="s">
        <v>81</v>
      </c>
      <c r="C99" s="30"/>
      <c r="D99" s="30"/>
      <c r="E99" s="31"/>
    </row>
    <row r="100" spans="1:5" s="5" customFormat="1" ht="15">
      <c r="A100" s="12">
        <v>1</v>
      </c>
      <c r="B100" s="13" t="s">
        <v>82</v>
      </c>
      <c r="C100" s="14">
        <v>0.9</v>
      </c>
      <c r="D100" s="14">
        <v>0.36</v>
      </c>
      <c r="E100" s="32">
        <v>5342.9552000000003</v>
      </c>
    </row>
    <row r="101" spans="1:5" s="5" customFormat="1" ht="15">
      <c r="A101" s="12">
        <v>2</v>
      </c>
      <c r="B101" s="13" t="s">
        <v>83</v>
      </c>
      <c r="C101" s="14">
        <v>0.9</v>
      </c>
      <c r="D101" s="14">
        <v>0.36</v>
      </c>
      <c r="E101" s="32">
        <v>6280.1684000000005</v>
      </c>
    </row>
    <row r="102" spans="1:5" s="5" customFormat="1" ht="15">
      <c r="A102" s="12">
        <v>3</v>
      </c>
      <c r="B102" s="13" t="s">
        <v>84</v>
      </c>
      <c r="C102" s="14">
        <v>1.125</v>
      </c>
      <c r="D102" s="14">
        <v>0.45</v>
      </c>
      <c r="E102" s="32">
        <v>7488.8</v>
      </c>
    </row>
    <row r="103" spans="1:5" s="5" customFormat="1" ht="15">
      <c r="A103" s="12">
        <v>4</v>
      </c>
      <c r="B103" s="13" t="s">
        <v>85</v>
      </c>
      <c r="C103" s="14">
        <v>1.8</v>
      </c>
      <c r="D103" s="14">
        <v>0.72</v>
      </c>
      <c r="E103" s="32">
        <v>15897.090550000001</v>
      </c>
    </row>
    <row r="104" spans="1:5" s="5" customFormat="1" ht="15">
      <c r="A104" s="12">
        <v>5</v>
      </c>
      <c r="B104" s="13" t="s">
        <v>86</v>
      </c>
      <c r="C104" s="14">
        <v>1.8</v>
      </c>
      <c r="D104" s="14">
        <v>0.72</v>
      </c>
      <c r="E104" s="32">
        <v>12523.499999999998</v>
      </c>
    </row>
    <row r="105" spans="1:5" s="5" customFormat="1" ht="15">
      <c r="A105" s="12">
        <v>6</v>
      </c>
      <c r="B105" s="13" t="s">
        <v>87</v>
      </c>
      <c r="C105" s="14">
        <v>2.4750000000000001</v>
      </c>
      <c r="D105" s="14">
        <v>0.99</v>
      </c>
      <c r="E105" s="32">
        <v>18810.56265</v>
      </c>
    </row>
    <row r="106" spans="1:5" s="5" customFormat="1" ht="15">
      <c r="A106" s="12">
        <v>7</v>
      </c>
      <c r="B106" s="13" t="s">
        <v>88</v>
      </c>
      <c r="C106" s="14">
        <v>2.4750000000000001</v>
      </c>
      <c r="D106" s="14">
        <v>0.99</v>
      </c>
      <c r="E106" s="32">
        <v>16166.7</v>
      </c>
    </row>
    <row r="107" spans="1:5" s="5" customFormat="1" ht="15">
      <c r="A107" s="12">
        <v>8</v>
      </c>
      <c r="B107" s="13" t="s">
        <v>89</v>
      </c>
      <c r="C107" s="14">
        <v>3.55</v>
      </c>
      <c r="D107" s="14">
        <v>1.42</v>
      </c>
      <c r="E107" s="32">
        <v>32024.613500000003</v>
      </c>
    </row>
    <row r="108" spans="1:5" s="5" customFormat="1" ht="15">
      <c r="A108" s="12">
        <v>9</v>
      </c>
      <c r="B108" s="13" t="s">
        <v>90</v>
      </c>
      <c r="C108" s="14">
        <v>3.55</v>
      </c>
      <c r="D108" s="14">
        <v>1.42</v>
      </c>
      <c r="E108" s="32">
        <v>31071.372749999995</v>
      </c>
    </row>
    <row r="109" spans="1:5" s="5" customFormat="1" ht="15">
      <c r="A109" s="12">
        <v>10</v>
      </c>
      <c r="B109" s="13" t="s">
        <v>91</v>
      </c>
      <c r="C109" s="14">
        <v>0.7</v>
      </c>
      <c r="D109" s="14">
        <v>0.28000000000000003</v>
      </c>
      <c r="E109" s="32">
        <v>3313.2879999999996</v>
      </c>
    </row>
    <row r="110" spans="1:5" s="5" customFormat="1" ht="15">
      <c r="A110" s="12">
        <v>11</v>
      </c>
      <c r="B110" s="13" t="s">
        <v>92</v>
      </c>
      <c r="C110" s="14">
        <v>1.04</v>
      </c>
      <c r="D110" s="14">
        <v>0.42</v>
      </c>
      <c r="E110" s="32">
        <v>6277.2841999999991</v>
      </c>
    </row>
    <row r="111" spans="1:5" s="5" customFormat="1" ht="15">
      <c r="A111" s="12">
        <v>12</v>
      </c>
      <c r="B111" s="13" t="s">
        <v>93</v>
      </c>
      <c r="C111" s="14">
        <v>1.77</v>
      </c>
      <c r="D111" s="14">
        <v>0.71</v>
      </c>
      <c r="E111" s="32">
        <v>9808.9364999999998</v>
      </c>
    </row>
    <row r="112" spans="1:5" s="5" customFormat="1" ht="15">
      <c r="A112" s="12">
        <v>13</v>
      </c>
      <c r="B112" s="13" t="s">
        <v>94</v>
      </c>
      <c r="C112" s="14">
        <v>2.48</v>
      </c>
      <c r="D112" s="14">
        <v>0.99</v>
      </c>
      <c r="E112" s="32">
        <v>15401.830400000001</v>
      </c>
    </row>
    <row r="113" spans="1:5" s="5" customFormat="1" ht="15">
      <c r="A113" s="12">
        <v>14</v>
      </c>
      <c r="B113" s="13" t="s">
        <v>95</v>
      </c>
      <c r="C113" s="14">
        <v>4.5999999999999996</v>
      </c>
      <c r="D113" s="14">
        <v>1.84</v>
      </c>
      <c r="E113" s="32">
        <v>24604.249999999996</v>
      </c>
    </row>
    <row r="114" spans="1:5" s="5" customFormat="1" ht="15">
      <c r="A114" s="12">
        <v>15</v>
      </c>
      <c r="B114" s="13" t="s">
        <v>379</v>
      </c>
      <c r="C114" s="14">
        <v>0.01</v>
      </c>
      <c r="D114" s="14">
        <v>4.0000000000000001E-3</v>
      </c>
      <c r="E114" s="32">
        <v>114.62165</v>
      </c>
    </row>
    <row r="115" spans="1:5" s="5" customFormat="1" ht="15">
      <c r="A115" s="12">
        <v>16</v>
      </c>
      <c r="B115" s="13" t="s">
        <v>434</v>
      </c>
      <c r="C115" s="14">
        <v>1.2999999999999999E-2</v>
      </c>
      <c r="D115" s="14">
        <v>5.0000000000000001E-3</v>
      </c>
      <c r="E115" s="32">
        <v>116.86070000000001</v>
      </c>
    </row>
    <row r="116" spans="1:5" s="3" customFormat="1" ht="15">
      <c r="A116" s="11"/>
      <c r="B116" s="25" t="s">
        <v>96</v>
      </c>
      <c r="C116" s="30"/>
      <c r="D116" s="30"/>
      <c r="E116" s="31"/>
    </row>
    <row r="117" spans="1:5" s="5" customFormat="1" ht="15">
      <c r="A117" s="12">
        <v>1</v>
      </c>
      <c r="B117" s="13" t="s">
        <v>97</v>
      </c>
      <c r="C117" s="14">
        <v>0.6</v>
      </c>
      <c r="D117" s="14">
        <v>0.24</v>
      </c>
      <c r="E117" s="32">
        <v>3017.8500000000004</v>
      </c>
    </row>
    <row r="118" spans="1:5" s="5" customFormat="1" ht="15">
      <c r="A118" s="12">
        <v>2</v>
      </c>
      <c r="B118" s="13" t="s">
        <v>98</v>
      </c>
      <c r="C118" s="14">
        <v>0.6</v>
      </c>
      <c r="D118" s="14">
        <v>0.24</v>
      </c>
      <c r="E118" s="32">
        <v>3331.0475000000001</v>
      </c>
    </row>
    <row r="119" spans="1:5" s="5" customFormat="1" ht="15">
      <c r="A119" s="12">
        <v>3</v>
      </c>
      <c r="B119" s="13" t="s">
        <v>99</v>
      </c>
      <c r="C119" s="14">
        <v>1</v>
      </c>
      <c r="D119" s="14">
        <v>0.4</v>
      </c>
      <c r="E119" s="32">
        <v>5235.1750494999997</v>
      </c>
    </row>
    <row r="120" spans="1:5" s="5" customFormat="1" ht="15">
      <c r="A120" s="12">
        <v>4</v>
      </c>
      <c r="B120" s="13" t="s">
        <v>100</v>
      </c>
      <c r="C120" s="14">
        <v>1</v>
      </c>
      <c r="D120" s="14">
        <v>0.39</v>
      </c>
      <c r="E120" s="32">
        <v>6012.5246967500007</v>
      </c>
    </row>
    <row r="121" spans="1:5" s="5" customFormat="1" ht="15">
      <c r="A121" s="12">
        <v>5</v>
      </c>
      <c r="B121" s="13" t="s">
        <v>101</v>
      </c>
      <c r="C121" s="14">
        <v>0.3</v>
      </c>
      <c r="D121" s="14">
        <v>0.11899999999999999</v>
      </c>
      <c r="E121" s="32">
        <v>1535.49</v>
      </c>
    </row>
    <row r="122" spans="1:5" s="5" customFormat="1" ht="15">
      <c r="A122" s="12">
        <v>6</v>
      </c>
      <c r="B122" s="13" t="s">
        <v>102</v>
      </c>
      <c r="C122" s="14">
        <v>1.48</v>
      </c>
      <c r="D122" s="14">
        <v>0.59</v>
      </c>
      <c r="E122" s="32">
        <v>11641.11575825</v>
      </c>
    </row>
    <row r="123" spans="1:5" s="5" customFormat="1" ht="15">
      <c r="A123" s="12">
        <v>7</v>
      </c>
      <c r="B123" s="13" t="s">
        <v>103</v>
      </c>
      <c r="C123" s="14">
        <v>1.38</v>
      </c>
      <c r="D123" s="14">
        <v>0.55000000000000004</v>
      </c>
      <c r="E123" s="32">
        <v>12184.150000000001</v>
      </c>
    </row>
    <row r="124" spans="1:5" s="5" customFormat="1" ht="15">
      <c r="A124" s="12">
        <v>8</v>
      </c>
      <c r="B124" s="13" t="s">
        <v>104</v>
      </c>
      <c r="C124" s="14">
        <v>1.4</v>
      </c>
      <c r="D124" s="14">
        <v>0.55000000000000004</v>
      </c>
      <c r="E124" s="32">
        <v>14216.647499999999</v>
      </c>
    </row>
    <row r="125" spans="1:5" s="5" customFormat="1" ht="15">
      <c r="A125" s="12">
        <v>9</v>
      </c>
      <c r="B125" s="13" t="s">
        <v>105</v>
      </c>
      <c r="C125" s="14">
        <v>0.25</v>
      </c>
      <c r="D125" s="14">
        <v>0.1</v>
      </c>
      <c r="E125" s="32">
        <v>1848</v>
      </c>
    </row>
    <row r="126" spans="1:5" s="5" customFormat="1" ht="15">
      <c r="A126" s="12">
        <v>10</v>
      </c>
      <c r="B126" s="13" t="s">
        <v>106</v>
      </c>
      <c r="C126" s="14">
        <v>0.57999999999999996</v>
      </c>
      <c r="D126" s="14">
        <v>0.23200000000000001</v>
      </c>
      <c r="E126" s="32">
        <v>3592.9162500000007</v>
      </c>
    </row>
    <row r="127" spans="1:5" s="5" customFormat="1" ht="15">
      <c r="A127" s="12">
        <v>11</v>
      </c>
      <c r="B127" s="13" t="s">
        <v>107</v>
      </c>
      <c r="C127" s="14">
        <v>1.1299999999999999</v>
      </c>
      <c r="D127" s="14">
        <v>0.45300000000000001</v>
      </c>
      <c r="E127" s="32">
        <v>6167.5565187499988</v>
      </c>
    </row>
    <row r="128" spans="1:5" s="5" customFormat="1" ht="15">
      <c r="A128" s="12">
        <v>12</v>
      </c>
      <c r="B128" s="13" t="s">
        <v>108</v>
      </c>
      <c r="C128" s="14">
        <v>1.0900000000000001</v>
      </c>
      <c r="D128" s="14">
        <v>0.4</v>
      </c>
      <c r="E128" s="32">
        <v>6232.8248262499992</v>
      </c>
    </row>
    <row r="129" spans="1:5" s="3" customFormat="1" ht="15">
      <c r="A129" s="11"/>
      <c r="B129" s="25" t="s">
        <v>109</v>
      </c>
      <c r="C129" s="30"/>
      <c r="D129" s="30"/>
      <c r="E129" s="31"/>
    </row>
    <row r="130" spans="1:5" s="5" customFormat="1" ht="15">
      <c r="A130" s="12">
        <v>1</v>
      </c>
      <c r="B130" s="13" t="s">
        <v>110</v>
      </c>
      <c r="C130" s="14">
        <v>1.075</v>
      </c>
      <c r="D130" s="14">
        <v>0.43</v>
      </c>
      <c r="E130" s="32">
        <v>6919.9676271000017</v>
      </c>
    </row>
    <row r="131" spans="1:5" s="5" customFormat="1" ht="15">
      <c r="A131" s="12">
        <v>2</v>
      </c>
      <c r="B131" s="13" t="s">
        <v>111</v>
      </c>
      <c r="C131" s="14">
        <v>1.325</v>
      </c>
      <c r="D131" s="14">
        <v>0.53</v>
      </c>
      <c r="E131" s="32">
        <v>9016.1577000000016</v>
      </c>
    </row>
    <row r="132" spans="1:5" s="5" customFormat="1" ht="15">
      <c r="A132" s="12">
        <v>3</v>
      </c>
      <c r="B132" s="13" t="s">
        <v>112</v>
      </c>
      <c r="C132" s="14">
        <v>1.425</v>
      </c>
      <c r="D132" s="14">
        <v>0.56999999999999995</v>
      </c>
      <c r="E132" s="32">
        <v>11294.77502615</v>
      </c>
    </row>
    <row r="133" spans="1:5" s="5" customFormat="1" ht="15">
      <c r="A133" s="12">
        <v>4</v>
      </c>
      <c r="B133" s="13" t="s">
        <v>113</v>
      </c>
      <c r="C133" s="14">
        <v>0.3</v>
      </c>
      <c r="D133" s="14">
        <v>0.11700000000000001</v>
      </c>
      <c r="E133" s="32">
        <v>1884.2114760700006</v>
      </c>
    </row>
    <row r="134" spans="1:5" s="5" customFormat="1" ht="15">
      <c r="A134" s="12">
        <v>5</v>
      </c>
      <c r="B134" s="13" t="s">
        <v>114</v>
      </c>
      <c r="C134" s="14">
        <v>0.42</v>
      </c>
      <c r="D134" s="14">
        <v>0.17</v>
      </c>
      <c r="E134" s="32">
        <v>2737.751815260001</v>
      </c>
    </row>
    <row r="135" spans="1:5" s="5" customFormat="1" ht="15">
      <c r="A135" s="12">
        <v>6</v>
      </c>
      <c r="B135" s="13" t="s">
        <v>115</v>
      </c>
      <c r="C135" s="14">
        <v>0.5</v>
      </c>
      <c r="D135" s="14">
        <v>0.2</v>
      </c>
      <c r="E135" s="32">
        <v>3220.8834260900007</v>
      </c>
    </row>
    <row r="136" spans="1:5" s="3" customFormat="1" ht="15">
      <c r="A136" s="11"/>
      <c r="B136" s="25" t="s">
        <v>116</v>
      </c>
      <c r="C136" s="30"/>
      <c r="D136" s="30"/>
      <c r="E136" s="28"/>
    </row>
    <row r="137" spans="1:5" s="5" customFormat="1" ht="15">
      <c r="A137" s="12">
        <v>1</v>
      </c>
      <c r="B137" s="13" t="s">
        <v>117</v>
      </c>
      <c r="C137" s="14">
        <v>1.6</v>
      </c>
      <c r="D137" s="14">
        <v>0.64100000000000001</v>
      </c>
      <c r="E137" s="32">
        <v>10917.374580552003</v>
      </c>
    </row>
    <row r="138" spans="1:5" s="5" customFormat="1" ht="15">
      <c r="A138" s="12">
        <v>2</v>
      </c>
      <c r="B138" s="13" t="s">
        <v>118</v>
      </c>
      <c r="C138" s="14">
        <v>0.26</v>
      </c>
      <c r="D138" s="14">
        <v>0.10299999999999999</v>
      </c>
      <c r="E138" s="32">
        <v>1829.2377600000002</v>
      </c>
    </row>
    <row r="139" spans="1:5" s="5" customFormat="1" ht="15">
      <c r="A139" s="12">
        <v>3</v>
      </c>
      <c r="B139" s="13" t="s">
        <v>119</v>
      </c>
      <c r="C139" s="14">
        <v>0.28000000000000003</v>
      </c>
      <c r="D139" s="14">
        <v>0.111</v>
      </c>
      <c r="E139" s="32">
        <v>2791.0693200000001</v>
      </c>
    </row>
    <row r="140" spans="1:5" s="5" customFormat="1" ht="15">
      <c r="A140" s="12">
        <v>4</v>
      </c>
      <c r="B140" s="13" t="s">
        <v>120</v>
      </c>
      <c r="C140" s="14">
        <v>0.47</v>
      </c>
      <c r="D140" s="14">
        <v>0.156</v>
      </c>
      <c r="E140" s="32">
        <v>2068.7878016520003</v>
      </c>
    </row>
    <row r="141" spans="1:5" s="5" customFormat="1" ht="15">
      <c r="A141" s="12">
        <v>5</v>
      </c>
      <c r="B141" s="13" t="s">
        <v>121</v>
      </c>
      <c r="C141" s="14">
        <v>0.28000000000000003</v>
      </c>
      <c r="D141" s="14">
        <v>0.11</v>
      </c>
      <c r="E141" s="32">
        <v>1586.142840876</v>
      </c>
    </row>
    <row r="142" spans="1:5" s="5" customFormat="1" ht="15">
      <c r="A142" s="12">
        <v>6</v>
      </c>
      <c r="B142" s="13" t="s">
        <v>122</v>
      </c>
      <c r="C142" s="14">
        <v>0.24</v>
      </c>
      <c r="D142" s="14">
        <v>0.09</v>
      </c>
      <c r="E142" s="32">
        <v>1298.4763244640001</v>
      </c>
    </row>
    <row r="143" spans="1:5" s="3" customFormat="1" ht="15">
      <c r="A143" s="11"/>
      <c r="B143" s="25" t="s">
        <v>123</v>
      </c>
      <c r="C143" s="30"/>
      <c r="D143" s="30"/>
      <c r="E143" s="28"/>
    </row>
    <row r="144" spans="1:5" s="5" customFormat="1" ht="15">
      <c r="A144" s="12">
        <v>1</v>
      </c>
      <c r="B144" s="13" t="s">
        <v>124</v>
      </c>
      <c r="C144" s="14">
        <v>2.29</v>
      </c>
      <c r="D144" s="14">
        <v>0.9</v>
      </c>
      <c r="E144" s="32">
        <v>20075.337227</v>
      </c>
    </row>
    <row r="145" spans="1:5" s="5" customFormat="1" ht="15">
      <c r="A145" s="12">
        <v>2</v>
      </c>
      <c r="B145" s="13" t="s">
        <v>125</v>
      </c>
      <c r="C145" s="14">
        <v>0.88</v>
      </c>
      <c r="D145" s="14">
        <v>0.34799999999999998</v>
      </c>
      <c r="E145" s="32">
        <v>6719.6949042300002</v>
      </c>
    </row>
    <row r="146" spans="1:5" s="5" customFormat="1" ht="15">
      <c r="A146" s="12">
        <v>3</v>
      </c>
      <c r="B146" s="13" t="s">
        <v>126</v>
      </c>
      <c r="C146" s="14">
        <v>1.1000000000000001</v>
      </c>
      <c r="D146" s="14">
        <v>0.438</v>
      </c>
      <c r="E146" s="32">
        <v>7686.5314719599992</v>
      </c>
    </row>
    <row r="147" spans="1:5" s="5" customFormat="1" ht="15">
      <c r="A147" s="12">
        <v>4</v>
      </c>
      <c r="B147" s="13" t="s">
        <v>127</v>
      </c>
      <c r="C147" s="14">
        <v>1.42</v>
      </c>
      <c r="D147" s="14">
        <v>0.56599999999999995</v>
      </c>
      <c r="E147" s="32">
        <v>16185.421999999999</v>
      </c>
    </row>
    <row r="148" spans="1:5" s="5" customFormat="1" ht="15">
      <c r="A148" s="12">
        <v>5</v>
      </c>
      <c r="B148" s="13" t="s">
        <v>128</v>
      </c>
      <c r="C148" s="14">
        <v>1.24</v>
      </c>
      <c r="D148" s="14">
        <v>0.495</v>
      </c>
      <c r="E148" s="32">
        <v>9847.9870499999997</v>
      </c>
    </row>
    <row r="149" spans="1:5" s="5" customFormat="1" ht="15">
      <c r="A149" s="12">
        <v>6</v>
      </c>
      <c r="B149" s="13" t="s">
        <v>129</v>
      </c>
      <c r="C149" s="14">
        <v>1.1399999999999999</v>
      </c>
      <c r="D149" s="14">
        <v>0.45</v>
      </c>
      <c r="E149" s="32">
        <v>9538.2770999999993</v>
      </c>
    </row>
    <row r="150" spans="1:5" s="5" customFormat="1" ht="15">
      <c r="A150" s="12">
        <v>7</v>
      </c>
      <c r="B150" s="13" t="s">
        <v>130</v>
      </c>
      <c r="C150" s="14">
        <v>0.05</v>
      </c>
      <c r="D150" s="14">
        <v>0.02</v>
      </c>
      <c r="E150" s="32">
        <v>433.82899862500005</v>
      </c>
    </row>
    <row r="151" spans="1:5" s="5" customFormat="1" ht="15">
      <c r="A151" s="12">
        <v>8</v>
      </c>
      <c r="B151" s="13" t="s">
        <v>131</v>
      </c>
      <c r="C151" s="14">
        <v>0.02</v>
      </c>
      <c r="D151" s="14">
        <v>0.01</v>
      </c>
      <c r="E151" s="32">
        <v>333.71316181500003</v>
      </c>
    </row>
    <row r="152" spans="1:5" s="5" customFormat="1" ht="15">
      <c r="A152" s="12">
        <v>9</v>
      </c>
      <c r="B152" s="13" t="s">
        <v>132</v>
      </c>
      <c r="C152" s="14">
        <v>0.04</v>
      </c>
      <c r="D152" s="14">
        <v>1.4999999999999999E-2</v>
      </c>
      <c r="E152" s="32">
        <v>498.10555624500006</v>
      </c>
    </row>
    <row r="153" spans="1:5" s="5" customFormat="1" ht="15">
      <c r="A153" s="12">
        <v>10</v>
      </c>
      <c r="B153" s="13" t="s">
        <v>133</v>
      </c>
      <c r="C153" s="14">
        <v>7.0000000000000007E-2</v>
      </c>
      <c r="D153" s="14">
        <v>0.03</v>
      </c>
      <c r="E153" s="32">
        <v>540.07242999999994</v>
      </c>
    </row>
    <row r="154" spans="1:5" s="5" customFormat="1" ht="15">
      <c r="A154" s="12">
        <v>11</v>
      </c>
      <c r="B154" s="13" t="s">
        <v>134</v>
      </c>
      <c r="C154" s="14">
        <v>7.0000000000000007E-2</v>
      </c>
      <c r="D154" s="14">
        <v>0.03</v>
      </c>
      <c r="E154" s="32">
        <v>540.07242999999994</v>
      </c>
    </row>
    <row r="155" spans="1:5" s="5" customFormat="1" ht="15">
      <c r="A155" s="12">
        <v>12</v>
      </c>
      <c r="B155" s="13" t="s">
        <v>135</v>
      </c>
      <c r="C155" s="14">
        <v>0.11</v>
      </c>
      <c r="D155" s="14">
        <v>4.5999999999999999E-2</v>
      </c>
      <c r="E155" s="32">
        <v>830.33334999999988</v>
      </c>
    </row>
    <row r="156" spans="1:5" s="5" customFormat="1" ht="15">
      <c r="A156" s="12">
        <v>13</v>
      </c>
      <c r="B156" s="13" t="s">
        <v>136</v>
      </c>
      <c r="C156" s="14">
        <v>0.13</v>
      </c>
      <c r="D156" s="14">
        <v>5.2999999999999999E-2</v>
      </c>
      <c r="E156" s="32">
        <v>948.53495000000009</v>
      </c>
    </row>
    <row r="157" spans="1:5" s="5" customFormat="1" ht="15">
      <c r="A157" s="12">
        <v>14</v>
      </c>
      <c r="B157" s="13" t="s">
        <v>137</v>
      </c>
      <c r="C157" s="14">
        <v>0.15</v>
      </c>
      <c r="D157" s="14">
        <v>0.06</v>
      </c>
      <c r="E157" s="32">
        <v>1067.74855</v>
      </c>
    </row>
    <row r="158" spans="1:5" s="5" customFormat="1" ht="15">
      <c r="A158" s="12">
        <v>15</v>
      </c>
      <c r="B158" s="13" t="s">
        <v>138</v>
      </c>
      <c r="C158" s="14">
        <v>0.16</v>
      </c>
      <c r="D158" s="14">
        <v>6.6000000000000003E-2</v>
      </c>
      <c r="E158" s="32">
        <v>1180.99135</v>
      </c>
    </row>
    <row r="159" spans="1:5" s="5" customFormat="1" ht="15">
      <c r="A159" s="12">
        <v>16</v>
      </c>
      <c r="B159" s="13" t="s">
        <v>139</v>
      </c>
      <c r="C159" s="14">
        <v>0.18</v>
      </c>
      <c r="D159" s="14">
        <v>7.1999999999999995E-2</v>
      </c>
      <c r="E159" s="32">
        <v>1421.607</v>
      </c>
    </row>
    <row r="160" spans="1:5" s="5" customFormat="1" ht="15">
      <c r="A160" s="12">
        <v>17</v>
      </c>
      <c r="B160" s="13" t="s">
        <v>140</v>
      </c>
      <c r="C160" s="14">
        <v>0.25</v>
      </c>
      <c r="D160" s="14">
        <v>0.1</v>
      </c>
      <c r="E160" s="32">
        <v>1811.1131499999999</v>
      </c>
    </row>
    <row r="161" spans="1:6" s="5" customFormat="1" ht="15">
      <c r="A161" s="12">
        <v>18</v>
      </c>
      <c r="B161" s="13" t="s">
        <v>141</v>
      </c>
      <c r="C161" s="14">
        <v>0.11</v>
      </c>
      <c r="D161" s="14">
        <v>4.5999999999999999E-2</v>
      </c>
      <c r="E161" s="32">
        <v>949.12950000000001</v>
      </c>
    </row>
    <row r="162" spans="1:6" s="5" customFormat="1" ht="15">
      <c r="A162" s="12">
        <v>19</v>
      </c>
      <c r="B162" s="13" t="s">
        <v>142</v>
      </c>
      <c r="C162" s="14">
        <v>0.13</v>
      </c>
      <c r="D162" s="14">
        <v>5.2999999999999999E-2</v>
      </c>
      <c r="E162" s="32">
        <v>1066.4582499999999</v>
      </c>
    </row>
    <row r="163" spans="1:6" s="5" customFormat="1" ht="15">
      <c r="A163" s="12">
        <v>20</v>
      </c>
      <c r="B163" s="13" t="s">
        <v>143</v>
      </c>
      <c r="C163" s="14">
        <v>0.15</v>
      </c>
      <c r="D163" s="14">
        <v>0.06</v>
      </c>
      <c r="E163" s="32">
        <v>1347.8575000000001</v>
      </c>
    </row>
    <row r="164" spans="1:6" s="5" customFormat="1" ht="15">
      <c r="A164" s="12">
        <v>21</v>
      </c>
      <c r="B164" s="13" t="s">
        <v>144</v>
      </c>
      <c r="C164" s="14">
        <v>0.16</v>
      </c>
      <c r="D164" s="14">
        <v>6.6000000000000003E-2</v>
      </c>
      <c r="E164" s="32">
        <v>1256.1070500000001</v>
      </c>
    </row>
    <row r="165" spans="1:6" s="5" customFormat="1" ht="15">
      <c r="A165" s="12">
        <v>22</v>
      </c>
      <c r="B165" s="13" t="s">
        <v>378</v>
      </c>
      <c r="C165" s="14">
        <v>0.18</v>
      </c>
      <c r="D165" s="14">
        <v>7.1999999999999995E-2</v>
      </c>
      <c r="E165" s="32">
        <v>1473.9527</v>
      </c>
    </row>
    <row r="166" spans="1:6" s="3" customFormat="1" ht="15">
      <c r="A166" s="11"/>
      <c r="B166" s="25" t="s">
        <v>145</v>
      </c>
      <c r="C166" s="30"/>
      <c r="D166" s="30"/>
      <c r="E166" s="28"/>
    </row>
    <row r="167" spans="1:6" s="5" customFormat="1" ht="15">
      <c r="A167" s="12">
        <v>1</v>
      </c>
      <c r="B167" s="13" t="s">
        <v>146</v>
      </c>
      <c r="C167" s="14">
        <v>0.05</v>
      </c>
      <c r="D167" s="14">
        <v>0.02</v>
      </c>
      <c r="E167" s="32">
        <v>428.93967600000008</v>
      </c>
    </row>
    <row r="168" spans="1:6" s="5" customFormat="1" ht="15">
      <c r="A168" s="12">
        <v>2</v>
      </c>
      <c r="B168" s="13" t="s">
        <v>147</v>
      </c>
      <c r="C168" s="14">
        <v>0.05</v>
      </c>
      <c r="D168" s="14">
        <v>1.7999999999999999E-2</v>
      </c>
      <c r="E168" s="32">
        <v>397.67085600000001</v>
      </c>
    </row>
    <row r="169" spans="1:6" s="5" customFormat="1" ht="15">
      <c r="A169" s="12">
        <v>3</v>
      </c>
      <c r="B169" s="13" t="s">
        <v>148</v>
      </c>
      <c r="C169" s="14">
        <v>7.0000000000000007E-2</v>
      </c>
      <c r="D169" s="14">
        <v>2.7E-2</v>
      </c>
      <c r="E169" s="32">
        <v>549.94572600000015</v>
      </c>
    </row>
    <row r="170" spans="1:6" s="5" customFormat="1" ht="15">
      <c r="A170" s="12">
        <v>4</v>
      </c>
      <c r="B170" s="13" t="s">
        <v>149</v>
      </c>
      <c r="C170" s="14">
        <v>0.09</v>
      </c>
      <c r="D170" s="14">
        <v>3.5000000000000003E-2</v>
      </c>
      <c r="E170" s="32">
        <v>586.66874200000007</v>
      </c>
    </row>
    <row r="171" spans="1:6" s="5" customFormat="1" ht="15">
      <c r="A171" s="12">
        <v>5</v>
      </c>
      <c r="B171" s="13" t="s">
        <v>150</v>
      </c>
      <c r="C171" s="14">
        <v>0.14000000000000001</v>
      </c>
      <c r="D171" s="14">
        <v>5.3999999999999999E-2</v>
      </c>
      <c r="E171" s="32">
        <v>846.21422600000005</v>
      </c>
    </row>
    <row r="172" spans="1:6" s="3" customFormat="1" ht="15">
      <c r="A172" s="11"/>
      <c r="B172" s="25" t="s">
        <v>151</v>
      </c>
      <c r="C172" s="30"/>
      <c r="D172" s="30"/>
      <c r="E172" s="31"/>
    </row>
    <row r="173" spans="1:6" s="5" customFormat="1" ht="15">
      <c r="A173" s="12">
        <v>1</v>
      </c>
      <c r="B173" s="13" t="s">
        <v>152</v>
      </c>
      <c r="C173" s="14">
        <v>2.8000000000000001E-2</v>
      </c>
      <c r="D173" s="14">
        <v>1.4E-2</v>
      </c>
      <c r="E173" s="32">
        <f>222.42528*1.1</f>
        <v>244.66780800000001</v>
      </c>
      <c r="F173" s="201"/>
    </row>
    <row r="174" spans="1:6" s="5" customFormat="1" ht="15">
      <c r="A174" s="12">
        <v>2</v>
      </c>
      <c r="B174" s="13" t="s">
        <v>153</v>
      </c>
      <c r="C174" s="14">
        <v>4.2000000000000003E-2</v>
      </c>
      <c r="D174" s="14">
        <v>1.7000000000000001E-2</v>
      </c>
      <c r="E174" s="32">
        <f>256.6146*1.1</f>
        <v>282.27606000000003</v>
      </c>
    </row>
    <row r="175" spans="1:6" s="5" customFormat="1" ht="15">
      <c r="A175" s="12">
        <v>3</v>
      </c>
      <c r="B175" s="13" t="s">
        <v>154</v>
      </c>
      <c r="C175" s="14">
        <v>4.3999999999999997E-2</v>
      </c>
      <c r="D175" s="14">
        <v>1.7999999999999999E-2</v>
      </c>
      <c r="E175" s="32">
        <f>286.006512*1.1</f>
        <v>314.6071632</v>
      </c>
    </row>
    <row r="176" spans="1:6" s="5" customFormat="1" ht="15">
      <c r="A176" s="12">
        <v>4</v>
      </c>
      <c r="B176" s="13" t="s">
        <v>155</v>
      </c>
      <c r="C176" s="14">
        <v>5.1999999999999998E-2</v>
      </c>
      <c r="D176" s="14">
        <v>2.1000000000000001E-2</v>
      </c>
      <c r="E176" s="32">
        <f>354.7434*1.1</f>
        <v>390.21774000000005</v>
      </c>
    </row>
    <row r="177" spans="1:5" s="5" customFormat="1" ht="15">
      <c r="A177" s="12">
        <v>5</v>
      </c>
      <c r="B177" s="13" t="s">
        <v>156</v>
      </c>
      <c r="C177" s="14">
        <v>7.3999999999999996E-2</v>
      </c>
      <c r="D177" s="14">
        <v>2.9000000000000001E-2</v>
      </c>
      <c r="E177" s="32">
        <f>534.56832*1.1</f>
        <v>588.02515200000005</v>
      </c>
    </row>
    <row r="178" spans="1:5" s="5" customFormat="1" ht="15">
      <c r="A178" s="12">
        <v>6</v>
      </c>
      <c r="B178" s="13" t="s">
        <v>157</v>
      </c>
      <c r="C178" s="14">
        <v>8.7999999999999995E-2</v>
      </c>
      <c r="D178" s="14">
        <v>3.5000000000000003E-2</v>
      </c>
      <c r="E178" s="32">
        <f>641.170464*1.1</f>
        <v>705.28751040000009</v>
      </c>
    </row>
    <row r="179" spans="1:5" s="5" customFormat="1" ht="15">
      <c r="A179" s="12">
        <v>7</v>
      </c>
      <c r="B179" s="13" t="s">
        <v>158</v>
      </c>
      <c r="C179" s="14">
        <v>0.10299999999999999</v>
      </c>
      <c r="D179" s="14">
        <v>4.1000000000000002E-2</v>
      </c>
      <c r="E179" s="32">
        <f>760.015344*1.1</f>
        <v>836.01687840000011</v>
      </c>
    </row>
    <row r="180" spans="1:5" s="5" customFormat="1" ht="15">
      <c r="A180" s="12">
        <v>8</v>
      </c>
      <c r="B180" s="13" t="s">
        <v>159</v>
      </c>
      <c r="C180" s="14">
        <v>0.10299999999999999</v>
      </c>
      <c r="D180" s="14">
        <v>4.1000000000000002E-2</v>
      </c>
      <c r="E180" s="32">
        <f>617.790888*1.1</f>
        <v>679.56997680000006</v>
      </c>
    </row>
    <row r="181" spans="1:5" s="5" customFormat="1" ht="15">
      <c r="A181" s="12">
        <v>9</v>
      </c>
      <c r="B181" s="13" t="s">
        <v>160</v>
      </c>
      <c r="C181" s="14">
        <v>0.11799999999999999</v>
      </c>
      <c r="D181" s="14">
        <v>4.7E-2</v>
      </c>
      <c r="E181" s="32">
        <f>709.985232*1.1</f>
        <v>780.98375520000002</v>
      </c>
    </row>
    <row r="182" spans="1:5" s="5" customFormat="1" ht="15">
      <c r="A182" s="12">
        <v>10</v>
      </c>
      <c r="B182" s="13" t="s">
        <v>161</v>
      </c>
      <c r="C182" s="14">
        <v>0.122</v>
      </c>
      <c r="D182" s="14">
        <v>0.05</v>
      </c>
      <c r="E182" s="32">
        <f>652.805736*1.1</f>
        <v>718.08630960000005</v>
      </c>
    </row>
    <row r="183" spans="1:5" s="5" customFormat="1" ht="15">
      <c r="A183" s="12">
        <v>11</v>
      </c>
      <c r="B183" s="13" t="s">
        <v>162</v>
      </c>
      <c r="C183" s="14">
        <v>0.14000000000000001</v>
      </c>
      <c r="D183" s="14">
        <v>5.6000000000000001E-2</v>
      </c>
      <c r="E183" s="32">
        <f>758.956176*1.1</f>
        <v>834.85179360000006</v>
      </c>
    </row>
    <row r="184" spans="1:5" s="5" customFormat="1" ht="15">
      <c r="A184" s="12">
        <v>12</v>
      </c>
      <c r="B184" s="13" t="s">
        <v>163</v>
      </c>
      <c r="C184" s="14">
        <v>0.14000000000000001</v>
      </c>
      <c r="D184" s="33">
        <v>5.6000000000000001E-2</v>
      </c>
      <c r="E184" s="32">
        <f>854.125536*1.1</f>
        <v>939.53808960000003</v>
      </c>
    </row>
    <row r="185" spans="1:5" s="5" customFormat="1" ht="15">
      <c r="A185" s="12">
        <v>13</v>
      </c>
      <c r="B185" s="13" t="s">
        <v>164</v>
      </c>
      <c r="C185" s="14">
        <v>0.14799999999999999</v>
      </c>
      <c r="D185" s="14">
        <v>5.8999999999999997E-2</v>
      </c>
      <c r="E185" s="32">
        <f>805.43496*1.1</f>
        <v>885.97845600000016</v>
      </c>
    </row>
    <row r="186" spans="1:5" s="5" customFormat="1" ht="15">
      <c r="A186" s="12">
        <v>14</v>
      </c>
      <c r="B186" s="13" t="s">
        <v>165</v>
      </c>
      <c r="C186" s="14">
        <v>0.155</v>
      </c>
      <c r="D186" s="14">
        <v>6.2E-2</v>
      </c>
      <c r="E186" s="32">
        <f>938.92128*1.1</f>
        <v>1032.8134080000002</v>
      </c>
    </row>
    <row r="187" spans="1:5" s="5" customFormat="1" ht="15">
      <c r="A187" s="12">
        <v>15</v>
      </c>
      <c r="B187" s="13" t="s">
        <v>166</v>
      </c>
      <c r="C187" s="14">
        <v>0.16200000000000001</v>
      </c>
      <c r="D187" s="14">
        <v>6.5000000000000002E-2</v>
      </c>
      <c r="E187" s="32">
        <f>968.90508*1.1</f>
        <v>1065.7955880000002</v>
      </c>
    </row>
    <row r="188" spans="1:5" s="5" customFormat="1" ht="15">
      <c r="A188" s="12">
        <v>16</v>
      </c>
      <c r="B188" s="13" t="s">
        <v>167</v>
      </c>
      <c r="C188" s="14">
        <v>0.17</v>
      </c>
      <c r="D188" s="14">
        <v>6.8000000000000005E-2</v>
      </c>
      <c r="E188" s="32">
        <f>1017.611232*1.1</f>
        <v>1119.3723552000001</v>
      </c>
    </row>
    <row r="189" spans="1:5" s="5" customFormat="1" ht="15">
      <c r="A189" s="12">
        <v>17</v>
      </c>
      <c r="B189" s="13" t="s">
        <v>168</v>
      </c>
      <c r="C189" s="14">
        <v>0.215</v>
      </c>
      <c r="D189" s="14">
        <v>8.5999999999999993E-2</v>
      </c>
      <c r="E189" s="32">
        <f>1364.753544*1.1</f>
        <v>1501.2288983999999</v>
      </c>
    </row>
    <row r="190" spans="1:5" s="5" customFormat="1" ht="15">
      <c r="A190" s="12">
        <v>18</v>
      </c>
      <c r="B190" s="13" t="s">
        <v>169</v>
      </c>
      <c r="C190" s="14">
        <v>0.246</v>
      </c>
      <c r="D190" s="14">
        <v>9.8000000000000004E-2</v>
      </c>
      <c r="E190" s="32">
        <f>1851.425664*1.1</f>
        <v>2036.5682304000002</v>
      </c>
    </row>
    <row r="191" spans="1:5" s="5" customFormat="1" ht="15">
      <c r="A191" s="12">
        <v>19</v>
      </c>
      <c r="B191" s="13" t="s">
        <v>170</v>
      </c>
      <c r="C191" s="14">
        <v>0.246</v>
      </c>
      <c r="D191" s="14">
        <v>9.8000000000000004E-2</v>
      </c>
      <c r="E191" s="32">
        <f>1590.885912*1.1</f>
        <v>1749.9745032000001</v>
      </c>
    </row>
    <row r="192" spans="1:5" s="5" customFormat="1" ht="15">
      <c r="A192" s="12">
        <v>20</v>
      </c>
      <c r="B192" s="13" t="s">
        <v>171</v>
      </c>
      <c r="C192" s="14">
        <v>0.29199999999999998</v>
      </c>
      <c r="D192" s="14">
        <v>0.11700000000000001</v>
      </c>
      <c r="E192" s="32">
        <f>2344.34376*1.1</f>
        <v>2578.7781360000004</v>
      </c>
    </row>
    <row r="193" spans="1:5" s="5" customFormat="1" ht="15">
      <c r="A193" s="12">
        <v>21</v>
      </c>
      <c r="B193" s="13" t="s">
        <v>172</v>
      </c>
      <c r="C193" s="14">
        <v>0.29199999999999998</v>
      </c>
      <c r="D193" s="14">
        <v>0.11700000000000001</v>
      </c>
      <c r="E193" s="32">
        <f>2413.1118*1.1</f>
        <v>2654.4229800000003</v>
      </c>
    </row>
    <row r="194" spans="1:5" s="5" customFormat="1" ht="15">
      <c r="A194" s="12">
        <v>22</v>
      </c>
      <c r="B194" s="13" t="s">
        <v>173</v>
      </c>
      <c r="C194" s="14">
        <v>0.29199999999999998</v>
      </c>
      <c r="D194" s="14">
        <v>0.11700000000000001</v>
      </c>
      <c r="E194" s="32">
        <f>2325.309888*1.1</f>
        <v>2557.8408767999999</v>
      </c>
    </row>
    <row r="195" spans="1:5" s="5" customFormat="1" ht="15">
      <c r="A195" s="12">
        <v>23</v>
      </c>
      <c r="B195" s="13" t="s">
        <v>174</v>
      </c>
      <c r="C195" s="14">
        <v>0.32300000000000001</v>
      </c>
      <c r="D195" s="14">
        <v>0.129</v>
      </c>
      <c r="E195" s="32">
        <f>2912.384904*1.1</f>
        <v>3203.6233944000001</v>
      </c>
    </row>
    <row r="196" spans="1:5" s="5" customFormat="1" ht="15">
      <c r="A196" s="12">
        <v>24</v>
      </c>
      <c r="B196" s="13" t="s">
        <v>175</v>
      </c>
      <c r="C196" s="14">
        <v>0.32300000000000001</v>
      </c>
      <c r="D196" s="14">
        <v>0.129</v>
      </c>
      <c r="E196" s="32">
        <f>2518.140768*1.1</f>
        <v>2769.9548448000005</v>
      </c>
    </row>
    <row r="197" spans="1:5" s="5" customFormat="1" ht="15">
      <c r="A197" s="12">
        <v>25</v>
      </c>
      <c r="B197" s="13" t="s">
        <v>176</v>
      </c>
      <c r="C197" s="14">
        <v>0.32300000000000001</v>
      </c>
      <c r="D197" s="14">
        <v>0.129</v>
      </c>
      <c r="E197" s="32">
        <f>4448.474448*1.1</f>
        <v>4893.3218928000006</v>
      </c>
    </row>
    <row r="198" spans="1:5" s="5" customFormat="1" ht="15">
      <c r="A198" s="12">
        <v>26</v>
      </c>
      <c r="B198" s="13" t="s">
        <v>177</v>
      </c>
      <c r="C198" s="14">
        <v>0.121</v>
      </c>
      <c r="D198" s="14">
        <v>4.9000000000000002E-2</v>
      </c>
      <c r="E198" s="32">
        <f>762.709992*1.1</f>
        <v>838.98099120000018</v>
      </c>
    </row>
    <row r="199" spans="1:5" s="5" customFormat="1" ht="15">
      <c r="A199" s="12">
        <v>27</v>
      </c>
      <c r="B199" s="13" t="s">
        <v>178</v>
      </c>
      <c r="C199" s="14">
        <v>0.32700000000000001</v>
      </c>
      <c r="D199" s="14">
        <v>0.13100000000000001</v>
      </c>
      <c r="E199" s="32">
        <f>1628.844624*1.1</f>
        <v>1791.7290864000001</v>
      </c>
    </row>
    <row r="200" spans="1:5" s="5" customFormat="1" ht="15">
      <c r="A200" s="12">
        <v>28</v>
      </c>
      <c r="B200" s="13" t="s">
        <v>179</v>
      </c>
      <c r="C200" s="14">
        <v>0.374</v>
      </c>
      <c r="D200" s="14">
        <v>0.14899999999999999</v>
      </c>
      <c r="E200" s="32">
        <f>1994.086248*1.1</f>
        <v>2193.4948728000004</v>
      </c>
    </row>
    <row r="201" spans="1:5" s="5" customFormat="1" ht="15">
      <c r="A201" s="12">
        <v>29</v>
      </c>
      <c r="B201" s="13" t="s">
        <v>180</v>
      </c>
      <c r="C201" s="14">
        <v>0.377</v>
      </c>
      <c r="D201" s="14">
        <v>0.14899999999999999</v>
      </c>
      <c r="E201" s="32">
        <f>3587.46432*1.1</f>
        <v>3946.2107520000004</v>
      </c>
    </row>
    <row r="202" spans="1:5" s="5" customFormat="1" ht="15">
      <c r="A202" s="12">
        <v>30</v>
      </c>
      <c r="B202" s="13" t="s">
        <v>181</v>
      </c>
      <c r="C202" s="14">
        <v>0.53200000000000003</v>
      </c>
      <c r="D202" s="14">
        <v>0.19600000000000001</v>
      </c>
      <c r="E202" s="32">
        <f>8013.0732*1.1</f>
        <v>8814.3805200000006</v>
      </c>
    </row>
    <row r="203" spans="1:5" s="5" customFormat="1" ht="15">
      <c r="A203" s="12">
        <v>31</v>
      </c>
      <c r="B203" s="13" t="s">
        <v>182</v>
      </c>
      <c r="C203" s="14">
        <v>0.193</v>
      </c>
      <c r="D203" s="14">
        <v>7.6999999999999999E-2</v>
      </c>
      <c r="E203" s="32">
        <f>1135.537128*1.1</f>
        <v>1249.0908408</v>
      </c>
    </row>
    <row r="204" spans="1:5" s="5" customFormat="1" ht="15">
      <c r="A204" s="12">
        <v>32</v>
      </c>
      <c r="B204" s="13" t="s">
        <v>183</v>
      </c>
      <c r="C204" s="14">
        <v>0.59499999999999997</v>
      </c>
      <c r="D204" s="14">
        <v>0.23799999999999999</v>
      </c>
      <c r="E204" s="32">
        <f>6902.97168*1.1</f>
        <v>7593.2688480000006</v>
      </c>
    </row>
    <row r="205" spans="1:5" s="5" customFormat="1" ht="15">
      <c r="A205" s="12">
        <v>33</v>
      </c>
      <c r="B205" s="13" t="s">
        <v>184</v>
      </c>
      <c r="C205" s="14">
        <v>0.91</v>
      </c>
      <c r="D205" s="14">
        <v>0.36399999999999999</v>
      </c>
      <c r="E205" s="32">
        <f>7786.504704*1.1</f>
        <v>8565.1551744000008</v>
      </c>
    </row>
    <row r="206" spans="1:5" s="3" customFormat="1" ht="15">
      <c r="A206" s="11"/>
      <c r="B206" s="25" t="s">
        <v>185</v>
      </c>
      <c r="C206" s="30"/>
      <c r="D206" s="30"/>
      <c r="E206" s="31"/>
    </row>
    <row r="207" spans="1:5" s="5" customFormat="1" ht="15">
      <c r="A207" s="12">
        <v>1</v>
      </c>
      <c r="B207" s="13" t="s">
        <v>186</v>
      </c>
      <c r="C207" s="14">
        <v>0.25</v>
      </c>
      <c r="D207" s="14">
        <v>0.1</v>
      </c>
      <c r="E207" s="32">
        <v>1934.4262740000001</v>
      </c>
    </row>
    <row r="208" spans="1:5" s="5" customFormat="1" ht="15">
      <c r="A208" s="12">
        <v>2</v>
      </c>
      <c r="B208" s="13" t="s">
        <v>187</v>
      </c>
      <c r="C208" s="14">
        <v>0.39</v>
      </c>
      <c r="D208" s="14">
        <v>0.15</v>
      </c>
      <c r="E208" s="32">
        <v>2729.6965960000007</v>
      </c>
    </row>
    <row r="209" spans="1:5" s="5" customFormat="1" ht="15">
      <c r="A209" s="12">
        <v>3</v>
      </c>
      <c r="B209" s="13" t="s">
        <v>188</v>
      </c>
      <c r="C209" s="14">
        <v>0.44</v>
      </c>
      <c r="D209" s="14">
        <v>0.17</v>
      </c>
      <c r="E209" s="32">
        <v>3269.6334440000005</v>
      </c>
    </row>
    <row r="210" spans="1:5" s="5" customFormat="1" ht="15">
      <c r="A210" s="12">
        <v>4</v>
      </c>
      <c r="B210" s="13" t="s">
        <v>189</v>
      </c>
      <c r="C210" s="14">
        <v>1.61</v>
      </c>
      <c r="D210" s="14">
        <v>0.6</v>
      </c>
      <c r="E210" s="32">
        <v>15644.113848000001</v>
      </c>
    </row>
    <row r="211" spans="1:5" s="5" customFormat="1" ht="15">
      <c r="A211" s="12">
        <v>5</v>
      </c>
      <c r="B211" s="13" t="s">
        <v>190</v>
      </c>
      <c r="C211" s="14">
        <v>1.2</v>
      </c>
      <c r="D211" s="14">
        <v>0.47</v>
      </c>
      <c r="E211" s="32">
        <v>11386.405162000001</v>
      </c>
    </row>
    <row r="212" spans="1:5" s="5" customFormat="1" ht="15">
      <c r="A212" s="12">
        <v>6</v>
      </c>
      <c r="B212" s="13" t="s">
        <v>191</v>
      </c>
      <c r="C212" s="14">
        <v>1.2</v>
      </c>
      <c r="D212" s="14">
        <v>0.47</v>
      </c>
      <c r="E212" s="32">
        <v>14084.189000200002</v>
      </c>
    </row>
    <row r="213" spans="1:5" s="5" customFormat="1" ht="15">
      <c r="A213" s="12">
        <v>7</v>
      </c>
      <c r="B213" s="13" t="s">
        <v>192</v>
      </c>
      <c r="C213" s="14">
        <v>2.66</v>
      </c>
      <c r="D213" s="14">
        <v>1.02</v>
      </c>
      <c r="E213" s="32">
        <v>31805.487186000002</v>
      </c>
    </row>
    <row r="214" spans="1:5" s="5" customFormat="1" ht="15">
      <c r="A214" s="12">
        <v>8</v>
      </c>
      <c r="B214" s="13" t="s">
        <v>193</v>
      </c>
      <c r="C214" s="14">
        <v>2.69</v>
      </c>
      <c r="D214" s="14">
        <v>1.02</v>
      </c>
      <c r="E214" s="32">
        <v>31805.487186000002</v>
      </c>
    </row>
    <row r="215" spans="1:5" s="5" customFormat="1" ht="15">
      <c r="A215" s="12">
        <v>9</v>
      </c>
      <c r="B215" s="13" t="s">
        <v>194</v>
      </c>
      <c r="C215" s="14">
        <v>2.75</v>
      </c>
      <c r="D215" s="14">
        <v>1.04</v>
      </c>
      <c r="E215" s="32">
        <v>28914.092240000005</v>
      </c>
    </row>
    <row r="216" spans="1:5" s="5" customFormat="1" ht="15">
      <c r="A216" s="12">
        <v>10</v>
      </c>
      <c r="B216" s="13" t="s">
        <v>195</v>
      </c>
      <c r="C216" s="14">
        <v>2.52</v>
      </c>
      <c r="D216" s="14">
        <v>0.94</v>
      </c>
      <c r="E216" s="32">
        <v>31402.30844872001</v>
      </c>
    </row>
    <row r="217" spans="1:5" s="5" customFormat="1" ht="15">
      <c r="A217" s="12">
        <v>11</v>
      </c>
      <c r="B217" s="13" t="s">
        <v>377</v>
      </c>
      <c r="C217" s="14">
        <v>2.4500000000000002</v>
      </c>
      <c r="D217" s="14">
        <v>0.94</v>
      </c>
      <c r="E217" s="32">
        <v>17877.084016000001</v>
      </c>
    </row>
    <row r="218" spans="1:5" s="5" customFormat="1" ht="15">
      <c r="A218" s="12">
        <v>12</v>
      </c>
      <c r="B218" s="13" t="s">
        <v>196</v>
      </c>
      <c r="C218" s="14">
        <v>2.2200000000000002</v>
      </c>
      <c r="D218" s="14">
        <v>0.83</v>
      </c>
      <c r="E218" s="32">
        <v>28035.809625999998</v>
      </c>
    </row>
    <row r="219" spans="1:5" s="5" customFormat="1" ht="15">
      <c r="A219" s="12">
        <v>13</v>
      </c>
      <c r="B219" s="13" t="s">
        <v>313</v>
      </c>
      <c r="C219" s="14">
        <v>1.08</v>
      </c>
      <c r="D219" s="14">
        <v>0.42</v>
      </c>
      <c r="E219" s="32">
        <v>12963.795768</v>
      </c>
    </row>
    <row r="220" spans="1:5" s="3" customFormat="1" ht="15">
      <c r="A220" s="11"/>
      <c r="B220" s="25" t="s">
        <v>197</v>
      </c>
      <c r="C220" s="30"/>
      <c r="D220" s="30"/>
      <c r="E220" s="31"/>
    </row>
    <row r="221" spans="1:5" s="5" customFormat="1" ht="15">
      <c r="A221" s="12">
        <v>1</v>
      </c>
      <c r="B221" s="13" t="s">
        <v>198</v>
      </c>
      <c r="C221" s="14">
        <v>0.73</v>
      </c>
      <c r="D221" s="14">
        <v>0.27100000000000002</v>
      </c>
      <c r="E221" s="32">
        <v>11332.144159999998</v>
      </c>
    </row>
    <row r="222" spans="1:5" s="5" customFormat="1" ht="15">
      <c r="A222" s="12">
        <v>2</v>
      </c>
      <c r="B222" s="13" t="s">
        <v>199</v>
      </c>
      <c r="C222" s="14">
        <v>0.255</v>
      </c>
      <c r="D222" s="14">
        <v>0.1</v>
      </c>
      <c r="E222" s="32">
        <v>1722.99647</v>
      </c>
    </row>
    <row r="223" spans="1:5" s="5" customFormat="1" ht="15">
      <c r="A223" s="12">
        <v>3</v>
      </c>
      <c r="B223" s="13" t="s">
        <v>200</v>
      </c>
      <c r="C223" s="14">
        <v>0.26</v>
      </c>
      <c r="D223" s="14">
        <v>0.1</v>
      </c>
      <c r="E223" s="32">
        <v>2028.8778399999997</v>
      </c>
    </row>
    <row r="224" spans="1:5" s="5" customFormat="1" ht="15">
      <c r="A224" s="12">
        <v>4</v>
      </c>
      <c r="B224" s="13" t="s">
        <v>201</v>
      </c>
      <c r="C224" s="14">
        <v>0.26300000000000001</v>
      </c>
      <c r="D224" s="14">
        <v>0.1</v>
      </c>
      <c r="E224" s="32">
        <v>2362.56414</v>
      </c>
    </row>
    <row r="225" spans="1:5" s="5" customFormat="1" ht="15">
      <c r="A225" s="12">
        <v>5</v>
      </c>
      <c r="B225" s="13" t="s">
        <v>202</v>
      </c>
      <c r="C225" s="14">
        <v>0.34200000000000003</v>
      </c>
      <c r="D225" s="14">
        <v>0.13</v>
      </c>
      <c r="E225" s="32">
        <v>3060.8084900000003</v>
      </c>
    </row>
    <row r="226" spans="1:5" s="5" customFormat="1" ht="15">
      <c r="A226" s="12">
        <v>6</v>
      </c>
      <c r="B226" s="13" t="s">
        <v>203</v>
      </c>
      <c r="C226" s="14">
        <v>0.54</v>
      </c>
      <c r="D226" s="14">
        <v>0.20300000000000001</v>
      </c>
      <c r="E226" s="32">
        <v>5001.359199999999</v>
      </c>
    </row>
    <row r="227" spans="1:5" s="5" customFormat="1" ht="15">
      <c r="A227" s="12">
        <v>7</v>
      </c>
      <c r="B227" s="13" t="s">
        <v>204</v>
      </c>
      <c r="C227" s="14">
        <v>0.69</v>
      </c>
      <c r="D227" s="14">
        <v>0.27</v>
      </c>
      <c r="E227" s="32">
        <v>6169.3562399999992</v>
      </c>
    </row>
    <row r="228" spans="1:5" s="5" customFormat="1" ht="15">
      <c r="A228" s="12">
        <v>8</v>
      </c>
      <c r="B228" s="13" t="s">
        <v>205</v>
      </c>
      <c r="C228" s="14">
        <v>0.78600000000000003</v>
      </c>
      <c r="D228" s="14">
        <v>0.3</v>
      </c>
      <c r="E228" s="32">
        <v>8104.4504530000013</v>
      </c>
    </row>
    <row r="229" spans="1:5" s="5" customFormat="1" ht="15">
      <c r="A229" s="12">
        <v>9</v>
      </c>
      <c r="B229" s="13" t="s">
        <v>206</v>
      </c>
      <c r="C229" s="14">
        <v>1.147</v>
      </c>
      <c r="D229" s="14">
        <v>0.45</v>
      </c>
      <c r="E229" s="32">
        <v>10545.432909000001</v>
      </c>
    </row>
    <row r="230" spans="1:5" s="3" customFormat="1" ht="15">
      <c r="A230" s="11"/>
      <c r="B230" s="25" t="s">
        <v>207</v>
      </c>
      <c r="C230" s="30"/>
      <c r="D230" s="30"/>
      <c r="E230" s="28"/>
    </row>
    <row r="231" spans="1:5" s="5" customFormat="1" ht="15">
      <c r="A231" s="12">
        <v>1</v>
      </c>
      <c r="B231" s="13" t="s">
        <v>319</v>
      </c>
      <c r="C231" s="14">
        <v>0.67500000000000004</v>
      </c>
      <c r="D231" s="14">
        <v>0.27</v>
      </c>
      <c r="E231" s="32">
        <v>2936.67</v>
      </c>
    </row>
    <row r="232" spans="1:5" s="5" customFormat="1" ht="15">
      <c r="A232" s="12">
        <v>2</v>
      </c>
      <c r="B232" s="13" t="s">
        <v>352</v>
      </c>
      <c r="C232" s="14"/>
      <c r="D232" s="14"/>
      <c r="E232" s="32">
        <v>0</v>
      </c>
    </row>
    <row r="233" spans="1:5" s="5" customFormat="1" ht="15">
      <c r="A233" s="12">
        <v>3</v>
      </c>
      <c r="B233" s="13" t="s">
        <v>320</v>
      </c>
      <c r="C233" s="14"/>
      <c r="D233" s="14"/>
      <c r="E233" s="32">
        <v>0</v>
      </c>
    </row>
    <row r="234" spans="1:5" s="5" customFormat="1" ht="15">
      <c r="A234" s="12">
        <v>2</v>
      </c>
      <c r="B234" s="13" t="s">
        <v>321</v>
      </c>
      <c r="C234" s="14">
        <v>0.9</v>
      </c>
      <c r="D234" s="14">
        <v>0.36</v>
      </c>
      <c r="E234" s="32">
        <v>3789.5000000000005</v>
      </c>
    </row>
    <row r="235" spans="1:5" s="5" customFormat="1" ht="15">
      <c r="A235" s="12">
        <v>3</v>
      </c>
      <c r="B235" s="13" t="s">
        <v>322</v>
      </c>
      <c r="C235" s="14"/>
      <c r="D235" s="14"/>
      <c r="E235" s="32">
        <v>0</v>
      </c>
    </row>
    <row r="236" spans="1:5" s="5" customFormat="1" ht="15">
      <c r="A236" s="12">
        <v>3.4</v>
      </c>
      <c r="B236" s="13" t="s">
        <v>346</v>
      </c>
      <c r="C236" s="14"/>
      <c r="D236" s="14"/>
      <c r="E236" s="32">
        <v>0</v>
      </c>
    </row>
    <row r="237" spans="1:5" s="5" customFormat="1" ht="15">
      <c r="A237" s="12">
        <v>3</v>
      </c>
      <c r="B237" s="13" t="s">
        <v>323</v>
      </c>
      <c r="C237" s="14">
        <v>1.1220000000000001</v>
      </c>
      <c r="D237" s="14">
        <v>0.45</v>
      </c>
      <c r="E237" s="32">
        <v>4630.2520000000004</v>
      </c>
    </row>
    <row r="238" spans="1:5" s="5" customFormat="1" ht="15">
      <c r="A238" s="12">
        <v>4.2</v>
      </c>
      <c r="B238" s="13" t="s">
        <v>324</v>
      </c>
      <c r="C238" s="14"/>
      <c r="D238" s="14"/>
      <c r="E238" s="32">
        <v>0</v>
      </c>
    </row>
    <row r="239" spans="1:5" s="5" customFormat="1" ht="15">
      <c r="A239" s="12">
        <v>4.5999999999999996</v>
      </c>
      <c r="B239" s="13" t="s">
        <v>325</v>
      </c>
      <c r="C239" s="14"/>
      <c r="D239" s="14"/>
      <c r="E239" s="32">
        <v>0</v>
      </c>
    </row>
    <row r="240" spans="1:5" s="5" customFormat="1" ht="15">
      <c r="A240" s="12">
        <v>5</v>
      </c>
      <c r="B240" s="13" t="s">
        <v>416</v>
      </c>
      <c r="C240" s="14"/>
      <c r="D240" s="14"/>
      <c r="E240" s="32">
        <v>0</v>
      </c>
    </row>
    <row r="241" spans="1:5" s="5" customFormat="1" ht="15">
      <c r="A241" s="12">
        <v>5.4</v>
      </c>
      <c r="B241" s="13" t="s">
        <v>334</v>
      </c>
      <c r="C241" s="14"/>
      <c r="D241" s="14"/>
      <c r="E241" s="32">
        <v>0</v>
      </c>
    </row>
    <row r="242" spans="1:5" s="5" customFormat="1" ht="15">
      <c r="A242" s="12">
        <v>4</v>
      </c>
      <c r="B242" s="13" t="s">
        <v>327</v>
      </c>
      <c r="C242" s="14">
        <v>1.351</v>
      </c>
      <c r="D242" s="14">
        <v>0.54</v>
      </c>
      <c r="E242" s="32">
        <v>5806.5590000000002</v>
      </c>
    </row>
    <row r="243" spans="1:5" s="5" customFormat="1" ht="15">
      <c r="A243" s="12">
        <v>6.2</v>
      </c>
      <c r="B243" s="13" t="s">
        <v>414</v>
      </c>
      <c r="C243" s="14"/>
      <c r="D243" s="14"/>
      <c r="E243" s="32">
        <v>0</v>
      </c>
    </row>
    <row r="244" spans="1:5" s="5" customFormat="1" ht="15">
      <c r="A244" s="12">
        <v>6.6</v>
      </c>
      <c r="B244" s="13" t="s">
        <v>415</v>
      </c>
      <c r="C244" s="14"/>
      <c r="D244" s="14"/>
      <c r="E244" s="32">
        <v>0</v>
      </c>
    </row>
    <row r="245" spans="1:5" s="5" customFormat="1" ht="15">
      <c r="A245" s="12">
        <v>7</v>
      </c>
      <c r="B245" s="13" t="s">
        <v>344</v>
      </c>
      <c r="C245" s="14"/>
      <c r="D245" s="14"/>
      <c r="E245" s="32">
        <v>0</v>
      </c>
    </row>
    <row r="246" spans="1:5" s="5" customFormat="1" ht="15">
      <c r="A246" s="12">
        <v>7.4</v>
      </c>
      <c r="B246" s="13" t="s">
        <v>345</v>
      </c>
      <c r="C246" s="14"/>
      <c r="D246" s="14"/>
      <c r="E246" s="32">
        <v>0</v>
      </c>
    </row>
    <row r="247" spans="1:5" s="5" customFormat="1" ht="15">
      <c r="A247" s="12">
        <v>7.8</v>
      </c>
      <c r="B247" s="13" t="s">
        <v>335</v>
      </c>
      <c r="C247" s="14"/>
      <c r="D247" s="14"/>
      <c r="E247" s="32">
        <v>0</v>
      </c>
    </row>
    <row r="248" spans="1:5" s="5" customFormat="1" ht="15">
      <c r="A248" s="12">
        <v>5</v>
      </c>
      <c r="B248" s="13" t="s">
        <v>326</v>
      </c>
      <c r="C248" s="14">
        <v>1.5760000000000001</v>
      </c>
      <c r="D248" s="14">
        <v>0.63</v>
      </c>
      <c r="E248" s="32">
        <v>6794.304000000001</v>
      </c>
    </row>
    <row r="249" spans="1:5" s="5" customFormat="1" ht="15">
      <c r="A249" s="12">
        <v>8.6</v>
      </c>
      <c r="B249" s="13" t="s">
        <v>350</v>
      </c>
      <c r="C249" s="14"/>
      <c r="D249" s="14"/>
      <c r="E249" s="32">
        <v>0</v>
      </c>
    </row>
    <row r="250" spans="1:5" s="5" customFormat="1" ht="15">
      <c r="A250" s="12">
        <v>9</v>
      </c>
      <c r="B250" s="13" t="s">
        <v>351</v>
      </c>
      <c r="C250" s="14"/>
      <c r="D250" s="14"/>
      <c r="E250" s="32">
        <v>0</v>
      </c>
    </row>
    <row r="251" spans="1:5" s="5" customFormat="1" ht="15">
      <c r="A251" s="12">
        <v>9.4</v>
      </c>
      <c r="B251" s="13" t="s">
        <v>328</v>
      </c>
      <c r="C251" s="14"/>
      <c r="D251" s="14"/>
      <c r="E251" s="32">
        <v>0</v>
      </c>
    </row>
    <row r="252" spans="1:5" s="5" customFormat="1" ht="15">
      <c r="A252" s="12">
        <v>9.8000000000000007</v>
      </c>
      <c r="B252" s="13" t="s">
        <v>329</v>
      </c>
      <c r="C252" s="14"/>
      <c r="D252" s="14"/>
      <c r="E252" s="32">
        <v>0</v>
      </c>
    </row>
    <row r="253" spans="1:5" s="5" customFormat="1" ht="15">
      <c r="A253" s="12">
        <v>6</v>
      </c>
      <c r="B253" s="13" t="s">
        <v>331</v>
      </c>
      <c r="C253" s="14">
        <v>1.8</v>
      </c>
      <c r="D253" s="14">
        <v>0.72</v>
      </c>
      <c r="E253" s="32">
        <v>8224.3040000000019</v>
      </c>
    </row>
    <row r="254" spans="1:5" s="5" customFormat="1" ht="15">
      <c r="A254" s="12">
        <v>10.6</v>
      </c>
      <c r="B254" s="13" t="s">
        <v>332</v>
      </c>
      <c r="C254" s="14"/>
      <c r="D254" s="14"/>
      <c r="E254" s="32">
        <v>0</v>
      </c>
    </row>
    <row r="255" spans="1:5" s="5" customFormat="1" ht="15">
      <c r="A255" s="12">
        <v>11</v>
      </c>
      <c r="B255" s="13" t="s">
        <v>349</v>
      </c>
      <c r="C255" s="14"/>
      <c r="D255" s="14"/>
      <c r="E255" s="32">
        <v>0</v>
      </c>
    </row>
    <row r="256" spans="1:5" s="5" customFormat="1" ht="15">
      <c r="A256" s="12">
        <v>11.4</v>
      </c>
      <c r="B256" s="13" t="s">
        <v>336</v>
      </c>
      <c r="C256" s="14"/>
      <c r="D256" s="14"/>
      <c r="E256" s="32">
        <v>0</v>
      </c>
    </row>
    <row r="257" spans="1:5" s="5" customFormat="1" ht="15">
      <c r="A257" s="12">
        <v>11.8</v>
      </c>
      <c r="B257" s="13" t="s">
        <v>348</v>
      </c>
      <c r="C257" s="14"/>
      <c r="D257" s="14"/>
      <c r="E257" s="32">
        <v>0</v>
      </c>
    </row>
    <row r="258" spans="1:5" s="5" customFormat="1" ht="15">
      <c r="A258" s="12">
        <v>12.2</v>
      </c>
      <c r="B258" s="13" t="s">
        <v>343</v>
      </c>
      <c r="C258" s="14"/>
      <c r="D258" s="14"/>
      <c r="E258" s="32">
        <v>0</v>
      </c>
    </row>
    <row r="259" spans="1:5" s="5" customFormat="1" ht="15">
      <c r="A259" s="12">
        <v>12.6</v>
      </c>
      <c r="B259" s="13" t="s">
        <v>333</v>
      </c>
      <c r="C259" s="14"/>
      <c r="D259" s="14"/>
      <c r="E259" s="32">
        <v>0</v>
      </c>
    </row>
    <row r="260" spans="1:5" s="5" customFormat="1" ht="15">
      <c r="A260" s="12">
        <v>7</v>
      </c>
      <c r="B260" s="13" t="s">
        <v>337</v>
      </c>
      <c r="C260" s="14">
        <v>2.0339999999999998</v>
      </c>
      <c r="D260" s="14">
        <v>0.81</v>
      </c>
      <c r="E260" s="32">
        <v>9778.0870000000014</v>
      </c>
    </row>
    <row r="261" spans="1:5" s="5" customFormat="1" ht="15">
      <c r="A261" s="12">
        <v>13.4</v>
      </c>
      <c r="B261" s="13" t="s">
        <v>338</v>
      </c>
      <c r="C261" s="14"/>
      <c r="D261" s="14"/>
      <c r="E261" s="32">
        <v>0</v>
      </c>
    </row>
    <row r="262" spans="1:5" s="5" customFormat="1" ht="15">
      <c r="A262" s="12">
        <v>13.8</v>
      </c>
      <c r="B262" s="13" t="s">
        <v>342</v>
      </c>
      <c r="C262" s="14"/>
      <c r="D262" s="14"/>
      <c r="E262" s="32">
        <v>0</v>
      </c>
    </row>
    <row r="263" spans="1:5" s="5" customFormat="1" ht="15">
      <c r="A263" s="12">
        <v>14.2</v>
      </c>
      <c r="B263" s="13" t="s">
        <v>339</v>
      </c>
      <c r="C263" s="14"/>
      <c r="D263" s="14"/>
      <c r="E263" s="32">
        <v>0</v>
      </c>
    </row>
    <row r="264" spans="1:5" s="5" customFormat="1" ht="15">
      <c r="A264" s="12">
        <v>14.6</v>
      </c>
      <c r="B264" s="13" t="s">
        <v>340</v>
      </c>
      <c r="C264" s="14"/>
      <c r="D264" s="14"/>
      <c r="E264" s="32">
        <v>0</v>
      </c>
    </row>
    <row r="265" spans="1:5" s="5" customFormat="1" ht="15">
      <c r="A265" s="12">
        <v>15</v>
      </c>
      <c r="B265" s="13" t="s">
        <v>341</v>
      </c>
      <c r="C265" s="14"/>
      <c r="D265" s="14"/>
      <c r="E265" s="32">
        <v>0</v>
      </c>
    </row>
    <row r="266" spans="1:5" s="5" customFormat="1" ht="15">
      <c r="A266" s="12">
        <v>8</v>
      </c>
      <c r="B266" s="13" t="s">
        <v>208</v>
      </c>
      <c r="C266" s="14">
        <v>2.2599999999999998</v>
      </c>
      <c r="D266" s="14">
        <v>0.9</v>
      </c>
      <c r="E266" s="32">
        <v>10882.608000000002</v>
      </c>
    </row>
    <row r="267" spans="1:5" s="5" customFormat="1" ht="15">
      <c r="A267" s="12">
        <v>15.8</v>
      </c>
      <c r="B267" s="13" t="s">
        <v>347</v>
      </c>
      <c r="C267" s="14"/>
      <c r="D267" s="14"/>
      <c r="E267" s="32">
        <v>0</v>
      </c>
    </row>
    <row r="268" spans="1:5" s="5" customFormat="1" ht="15">
      <c r="A268" s="12">
        <v>16.2</v>
      </c>
      <c r="B268" s="13" t="s">
        <v>317</v>
      </c>
      <c r="C268" s="14"/>
      <c r="D268" s="14"/>
      <c r="E268" s="32">
        <v>0</v>
      </c>
    </row>
    <row r="269" spans="1:5" s="5" customFormat="1" ht="15">
      <c r="A269" s="12">
        <v>16.600000000000001</v>
      </c>
      <c r="B269" s="13" t="s">
        <v>318</v>
      </c>
      <c r="C269" s="14"/>
      <c r="D269" s="14"/>
      <c r="E269" s="32">
        <v>0</v>
      </c>
    </row>
    <row r="270" spans="1:5" s="5" customFormat="1" ht="15">
      <c r="A270" s="12">
        <v>17</v>
      </c>
      <c r="B270" s="13" t="s">
        <v>358</v>
      </c>
      <c r="C270" s="14"/>
      <c r="D270" s="14"/>
      <c r="E270" s="32">
        <v>0</v>
      </c>
    </row>
    <row r="271" spans="1:5" s="5" customFormat="1" ht="15">
      <c r="A271" s="12">
        <v>17.399999999999999</v>
      </c>
      <c r="B271" s="13" t="s">
        <v>359</v>
      </c>
      <c r="C271" s="14"/>
      <c r="D271" s="14"/>
      <c r="E271" s="32">
        <v>0</v>
      </c>
    </row>
    <row r="272" spans="1:5" s="5" customFormat="1" ht="15">
      <c r="A272" s="12">
        <v>17.8</v>
      </c>
      <c r="B272" s="13" t="s">
        <v>360</v>
      </c>
      <c r="C272" s="14"/>
      <c r="D272" s="14"/>
      <c r="E272" s="32">
        <v>0</v>
      </c>
    </row>
    <row r="273" spans="1:5" s="5" customFormat="1" ht="15">
      <c r="A273" s="12">
        <v>9</v>
      </c>
      <c r="B273" s="13" t="s">
        <v>315</v>
      </c>
      <c r="C273" s="14">
        <v>2.2789999999999999</v>
      </c>
      <c r="D273" s="14">
        <v>0.99</v>
      </c>
      <c r="E273" s="32">
        <v>12773.079</v>
      </c>
    </row>
    <row r="274" spans="1:5" s="5" customFormat="1" ht="15">
      <c r="A274" s="12">
        <v>18.600000000000001</v>
      </c>
      <c r="B274" s="13" t="s">
        <v>365</v>
      </c>
      <c r="C274" s="14"/>
      <c r="D274" s="14"/>
      <c r="E274" s="32">
        <v>0</v>
      </c>
    </row>
    <row r="275" spans="1:5" s="5" customFormat="1" ht="15">
      <c r="A275" s="12">
        <v>19</v>
      </c>
      <c r="B275" s="13" t="s">
        <v>366</v>
      </c>
      <c r="C275" s="14"/>
      <c r="D275" s="14"/>
      <c r="E275" s="32">
        <v>0</v>
      </c>
    </row>
    <row r="276" spans="1:5" s="5" customFormat="1" ht="15">
      <c r="A276" s="12">
        <v>19.399999999999999</v>
      </c>
      <c r="B276" s="13" t="s">
        <v>369</v>
      </c>
      <c r="C276" s="14"/>
      <c r="D276" s="14"/>
      <c r="E276" s="32">
        <v>0</v>
      </c>
    </row>
    <row r="277" spans="1:5" s="5" customFormat="1" ht="15">
      <c r="A277" s="12">
        <v>19.8</v>
      </c>
      <c r="B277" s="13" t="s">
        <v>367</v>
      </c>
      <c r="C277" s="14"/>
      <c r="D277" s="14"/>
      <c r="E277" s="32">
        <v>0</v>
      </c>
    </row>
    <row r="278" spans="1:5" s="5" customFormat="1" ht="15">
      <c r="A278" s="12">
        <v>20.2</v>
      </c>
      <c r="B278" s="13" t="s">
        <v>368</v>
      </c>
      <c r="C278" s="14"/>
      <c r="D278" s="14"/>
      <c r="E278" s="32">
        <v>0</v>
      </c>
    </row>
    <row r="279" spans="1:5" s="5" customFormat="1" ht="15">
      <c r="A279" s="12">
        <v>10</v>
      </c>
      <c r="B279" s="13" t="s">
        <v>354</v>
      </c>
      <c r="C279" s="14">
        <v>2.726</v>
      </c>
      <c r="D279" s="14">
        <v>1.08</v>
      </c>
      <c r="E279" s="32">
        <v>13889.557000000003</v>
      </c>
    </row>
    <row r="280" spans="1:5" s="5" customFormat="1" ht="15">
      <c r="A280" s="12">
        <v>21</v>
      </c>
      <c r="B280" s="13" t="s">
        <v>353</v>
      </c>
      <c r="C280" s="14"/>
      <c r="D280" s="14"/>
      <c r="E280" s="32">
        <v>0</v>
      </c>
    </row>
    <row r="281" spans="1:5" s="5" customFormat="1" ht="15">
      <c r="A281" s="12">
        <v>21.4</v>
      </c>
      <c r="B281" s="13" t="s">
        <v>361</v>
      </c>
      <c r="C281" s="14"/>
      <c r="D281" s="14"/>
      <c r="E281" s="32">
        <v>0</v>
      </c>
    </row>
    <row r="282" spans="1:5" s="5" customFormat="1" ht="15">
      <c r="A282" s="12">
        <v>21.8</v>
      </c>
      <c r="B282" s="13" t="s">
        <v>362</v>
      </c>
      <c r="C282" s="14"/>
      <c r="D282" s="14"/>
      <c r="E282" s="32">
        <v>0</v>
      </c>
    </row>
    <row r="283" spans="1:5" s="5" customFormat="1" ht="15">
      <c r="A283" s="12">
        <v>22.2</v>
      </c>
      <c r="B283" s="13" t="s">
        <v>363</v>
      </c>
      <c r="C283" s="14"/>
      <c r="D283" s="14"/>
      <c r="E283" s="32">
        <v>0</v>
      </c>
    </row>
    <row r="284" spans="1:5" s="5" customFormat="1" ht="15">
      <c r="A284" s="12">
        <v>22.6</v>
      </c>
      <c r="B284" s="13" t="s">
        <v>364</v>
      </c>
      <c r="C284" s="14"/>
      <c r="D284" s="14"/>
      <c r="E284" s="32">
        <v>0</v>
      </c>
    </row>
    <row r="285" spans="1:5" s="5" customFormat="1" ht="15">
      <c r="A285" s="12">
        <v>11</v>
      </c>
      <c r="B285" s="13" t="s">
        <v>209</v>
      </c>
      <c r="C285" s="14">
        <v>1.22</v>
      </c>
      <c r="D285" s="14">
        <v>0.49</v>
      </c>
      <c r="E285" s="32">
        <v>5292.0450000000001</v>
      </c>
    </row>
    <row r="286" spans="1:5" s="5" customFormat="1" ht="15">
      <c r="A286" s="12">
        <v>23.4</v>
      </c>
      <c r="B286" s="13" t="s">
        <v>430</v>
      </c>
      <c r="C286" s="14"/>
      <c r="D286" s="14"/>
      <c r="E286" s="32">
        <v>0</v>
      </c>
    </row>
    <row r="287" spans="1:5" s="5" customFormat="1" ht="15">
      <c r="A287" s="12">
        <v>23.8</v>
      </c>
      <c r="B287" s="13" t="s">
        <v>431</v>
      </c>
      <c r="C287" s="14"/>
      <c r="D287" s="14"/>
      <c r="E287" s="32">
        <v>0</v>
      </c>
    </row>
    <row r="288" spans="1:5" s="5" customFormat="1" ht="15">
      <c r="A288" s="12">
        <v>12</v>
      </c>
      <c r="B288" s="13" t="s">
        <v>210</v>
      </c>
      <c r="C288" s="14">
        <v>1.5169999999999999</v>
      </c>
      <c r="D288" s="14">
        <v>0.61</v>
      </c>
      <c r="E288" s="32">
        <v>6466.8450000000003</v>
      </c>
    </row>
    <row r="289" spans="1:5" s="5" customFormat="1" ht="15">
      <c r="A289" s="12">
        <v>24.6</v>
      </c>
      <c r="B289" s="13" t="s">
        <v>432</v>
      </c>
      <c r="C289" s="14"/>
      <c r="D289" s="14"/>
      <c r="E289" s="32">
        <v>0</v>
      </c>
    </row>
    <row r="290" spans="1:5" s="5" customFormat="1" ht="15">
      <c r="A290" s="12">
        <v>25</v>
      </c>
      <c r="B290" s="13" t="s">
        <v>433</v>
      </c>
      <c r="C290" s="14"/>
      <c r="D290" s="14"/>
      <c r="E290" s="32">
        <v>0</v>
      </c>
    </row>
    <row r="291" spans="1:5" s="5" customFormat="1" ht="15">
      <c r="A291" s="12">
        <v>13</v>
      </c>
      <c r="B291" s="13" t="s">
        <v>314</v>
      </c>
      <c r="C291" s="14">
        <v>1.8380000000000001</v>
      </c>
      <c r="D291" s="14">
        <v>0.74</v>
      </c>
      <c r="E291" s="32">
        <v>7713.4970000000012</v>
      </c>
    </row>
    <row r="292" spans="1:5" s="5" customFormat="1" ht="15">
      <c r="A292" s="12">
        <v>25.8</v>
      </c>
      <c r="B292" s="13" t="s">
        <v>435</v>
      </c>
      <c r="C292" s="14"/>
      <c r="D292" s="14"/>
      <c r="E292" s="32">
        <v>0</v>
      </c>
    </row>
    <row r="293" spans="1:5" s="5" customFormat="1" ht="15">
      <c r="A293" s="12">
        <v>26.2</v>
      </c>
      <c r="B293" s="13" t="s">
        <v>380</v>
      </c>
      <c r="C293" s="14"/>
      <c r="D293" s="14"/>
      <c r="E293" s="32">
        <v>0</v>
      </c>
    </row>
    <row r="294" spans="1:5" s="5" customFormat="1" ht="15">
      <c r="A294" s="12">
        <v>26.6</v>
      </c>
      <c r="B294" s="13" t="s">
        <v>381</v>
      </c>
      <c r="C294" s="14"/>
      <c r="D294" s="14"/>
      <c r="E294" s="32">
        <v>0</v>
      </c>
    </row>
    <row r="295" spans="1:5" s="5" customFormat="1" ht="15">
      <c r="A295" s="12">
        <v>14</v>
      </c>
      <c r="B295" s="13" t="s">
        <v>211</v>
      </c>
      <c r="C295" s="14">
        <v>2.1429999999999998</v>
      </c>
      <c r="D295" s="14">
        <v>0.86</v>
      </c>
      <c r="E295" s="32">
        <v>9340.3200000000015</v>
      </c>
    </row>
    <row r="296" spans="1:5" s="5" customFormat="1" ht="15">
      <c r="A296" s="12">
        <v>27.4</v>
      </c>
      <c r="B296" s="13" t="s">
        <v>382</v>
      </c>
      <c r="C296" s="14"/>
      <c r="D296" s="14"/>
      <c r="E296" s="32">
        <v>0</v>
      </c>
    </row>
    <row r="297" spans="1:5" s="5" customFormat="1" ht="15">
      <c r="A297" s="12">
        <v>27.8</v>
      </c>
      <c r="B297" s="13" t="s">
        <v>383</v>
      </c>
      <c r="C297" s="14"/>
      <c r="D297" s="14"/>
      <c r="E297" s="32">
        <v>0</v>
      </c>
    </row>
    <row r="298" spans="1:5" s="5" customFormat="1" ht="15">
      <c r="A298" s="12">
        <v>28.2</v>
      </c>
      <c r="B298" s="13" t="s">
        <v>384</v>
      </c>
      <c r="C298" s="14"/>
      <c r="D298" s="14"/>
      <c r="E298" s="32">
        <v>0</v>
      </c>
    </row>
    <row r="299" spans="1:5" s="5" customFormat="1" ht="15">
      <c r="A299" s="12">
        <v>28.6</v>
      </c>
      <c r="B299" s="13" t="s">
        <v>385</v>
      </c>
      <c r="C299" s="14"/>
      <c r="D299" s="14"/>
      <c r="E299" s="32">
        <v>0</v>
      </c>
    </row>
    <row r="300" spans="1:5" s="5" customFormat="1" ht="15">
      <c r="A300" s="12">
        <v>29</v>
      </c>
      <c r="B300" s="13" t="s">
        <v>386</v>
      </c>
      <c r="C300" s="14"/>
      <c r="D300" s="14"/>
      <c r="E300" s="32">
        <v>0</v>
      </c>
    </row>
    <row r="301" spans="1:5" s="5" customFormat="1" ht="15">
      <c r="A301" s="12">
        <v>15</v>
      </c>
      <c r="B301" s="13" t="s">
        <v>387</v>
      </c>
      <c r="C301" s="14">
        <v>2.4500000000000002</v>
      </c>
      <c r="D301" s="14">
        <v>0.98</v>
      </c>
      <c r="E301" s="32">
        <v>11147.510000000002</v>
      </c>
    </row>
    <row r="302" spans="1:5" s="5" customFormat="1" ht="15">
      <c r="A302" s="12">
        <v>29.8</v>
      </c>
      <c r="B302" s="13" t="s">
        <v>388</v>
      </c>
      <c r="C302" s="14"/>
      <c r="D302" s="14"/>
      <c r="E302" s="32">
        <v>0</v>
      </c>
    </row>
    <row r="303" spans="1:5" s="5" customFormat="1" ht="15">
      <c r="A303" s="12">
        <v>30.2</v>
      </c>
      <c r="B303" s="13" t="s">
        <v>389</v>
      </c>
      <c r="C303" s="14"/>
      <c r="D303" s="14"/>
      <c r="E303" s="32">
        <v>0</v>
      </c>
    </row>
    <row r="304" spans="1:5" s="5" customFormat="1" ht="15">
      <c r="A304" s="12">
        <v>30.6</v>
      </c>
      <c r="B304" s="13" t="s">
        <v>390</v>
      </c>
      <c r="C304" s="14"/>
      <c r="D304" s="14"/>
      <c r="E304" s="32">
        <v>0</v>
      </c>
    </row>
    <row r="305" spans="1:5" s="5" customFormat="1" ht="15">
      <c r="A305" s="12">
        <v>31</v>
      </c>
      <c r="B305" s="13" t="s">
        <v>391</v>
      </c>
      <c r="C305" s="14"/>
      <c r="D305" s="14"/>
      <c r="E305" s="32">
        <v>0</v>
      </c>
    </row>
    <row r="306" spans="1:5" s="5" customFormat="1" ht="15">
      <c r="A306" s="12">
        <v>16</v>
      </c>
      <c r="B306" s="13" t="s">
        <v>356</v>
      </c>
      <c r="C306" s="14">
        <v>2.7490000000000001</v>
      </c>
      <c r="D306" s="14">
        <v>1.1000000000000001</v>
      </c>
      <c r="E306" s="32">
        <v>12436.677000000001</v>
      </c>
    </row>
    <row r="307" spans="1:5" s="5" customFormat="1" ht="15">
      <c r="A307" s="12">
        <v>31.8</v>
      </c>
      <c r="B307" s="13" t="s">
        <v>392</v>
      </c>
      <c r="C307" s="14"/>
      <c r="D307" s="14"/>
      <c r="E307" s="32">
        <v>0</v>
      </c>
    </row>
    <row r="308" spans="1:5" s="5" customFormat="1" ht="15">
      <c r="A308" s="12">
        <v>32.200000000000003</v>
      </c>
      <c r="B308" s="13" t="s">
        <v>393</v>
      </c>
      <c r="C308" s="14"/>
      <c r="D308" s="14"/>
      <c r="E308" s="32">
        <v>0</v>
      </c>
    </row>
    <row r="309" spans="1:5" s="5" customFormat="1" ht="15">
      <c r="A309" s="12">
        <v>32.6</v>
      </c>
      <c r="B309" s="13" t="s">
        <v>394</v>
      </c>
      <c r="C309" s="14"/>
      <c r="D309" s="14"/>
      <c r="E309" s="32">
        <v>0</v>
      </c>
    </row>
    <row r="310" spans="1:5" s="5" customFormat="1" ht="15">
      <c r="A310" s="12">
        <v>33</v>
      </c>
      <c r="B310" s="13" t="s">
        <v>395</v>
      </c>
      <c r="C310" s="14"/>
      <c r="D310" s="14"/>
      <c r="E310" s="32">
        <v>0</v>
      </c>
    </row>
    <row r="311" spans="1:5" s="5" customFormat="1" ht="15">
      <c r="A311" s="12">
        <v>33.4</v>
      </c>
      <c r="B311" s="13" t="s">
        <v>396</v>
      </c>
      <c r="C311" s="14"/>
      <c r="D311" s="14"/>
      <c r="E311" s="32">
        <v>0</v>
      </c>
    </row>
    <row r="312" spans="1:5" s="5" customFormat="1" ht="15">
      <c r="A312" s="12">
        <v>33.799999999999997</v>
      </c>
      <c r="B312" s="13" t="s">
        <v>397</v>
      </c>
      <c r="C312" s="14"/>
      <c r="D312" s="14"/>
      <c r="E312" s="32">
        <v>0</v>
      </c>
    </row>
    <row r="313" spans="1:5" s="5" customFormat="1" ht="15">
      <c r="A313" s="12">
        <v>17</v>
      </c>
      <c r="B313" s="13" t="s">
        <v>212</v>
      </c>
      <c r="C313" s="14">
        <v>3.073</v>
      </c>
      <c r="D313" s="14">
        <v>1.23</v>
      </c>
      <c r="E313" s="32">
        <v>14234.803</v>
      </c>
    </row>
    <row r="314" spans="1:5" s="5" customFormat="1" ht="15">
      <c r="A314" s="12">
        <v>34.6</v>
      </c>
      <c r="B314" s="13" t="s">
        <v>400</v>
      </c>
      <c r="C314" s="14"/>
      <c r="D314" s="14"/>
      <c r="E314" s="32">
        <v>0</v>
      </c>
    </row>
    <row r="315" spans="1:5" s="5" customFormat="1" ht="15">
      <c r="A315" s="12">
        <v>35</v>
      </c>
      <c r="B315" s="13" t="s">
        <v>401</v>
      </c>
      <c r="C315" s="14"/>
      <c r="D315" s="14"/>
      <c r="E315" s="32">
        <v>0</v>
      </c>
    </row>
    <row r="316" spans="1:5" s="5" customFormat="1" ht="15">
      <c r="A316" s="12">
        <v>35.4</v>
      </c>
      <c r="B316" s="13" t="s">
        <v>402</v>
      </c>
      <c r="C316" s="14"/>
      <c r="D316" s="14"/>
      <c r="E316" s="32">
        <v>0</v>
      </c>
    </row>
    <row r="317" spans="1:5" s="5" customFormat="1" ht="15">
      <c r="A317" s="12">
        <v>35.799999999999997</v>
      </c>
      <c r="B317" s="13" t="s">
        <v>403</v>
      </c>
      <c r="C317" s="14"/>
      <c r="D317" s="14"/>
      <c r="E317" s="32">
        <v>0</v>
      </c>
    </row>
    <row r="318" spans="1:5" s="5" customFormat="1" ht="15">
      <c r="A318" s="12">
        <v>36.200000000000003</v>
      </c>
      <c r="B318" s="13" t="s">
        <v>404</v>
      </c>
      <c r="C318" s="14"/>
      <c r="D318" s="14"/>
      <c r="E318" s="32">
        <v>0</v>
      </c>
    </row>
    <row r="319" spans="1:5" s="5" customFormat="1" ht="15">
      <c r="A319" s="12">
        <v>36.6</v>
      </c>
      <c r="B319" s="13" t="s">
        <v>355</v>
      </c>
      <c r="C319" s="14"/>
      <c r="D319" s="14"/>
      <c r="E319" s="32">
        <v>0</v>
      </c>
    </row>
    <row r="320" spans="1:5" s="5" customFormat="1" ht="15">
      <c r="A320" s="12">
        <v>18</v>
      </c>
      <c r="B320" s="13" t="s">
        <v>213</v>
      </c>
      <c r="C320" s="14">
        <v>3.387</v>
      </c>
      <c r="D320" s="14">
        <v>1.35</v>
      </c>
      <c r="E320" s="32">
        <v>16064.378000000001</v>
      </c>
    </row>
    <row r="321" spans="1:5" s="5" customFormat="1" ht="15">
      <c r="A321" s="12">
        <v>37.4</v>
      </c>
      <c r="B321" s="13" t="s">
        <v>405</v>
      </c>
      <c r="C321" s="14"/>
      <c r="D321" s="14"/>
      <c r="E321" s="32">
        <v>0</v>
      </c>
    </row>
    <row r="322" spans="1:5" s="5" customFormat="1" ht="15">
      <c r="A322" s="12">
        <v>37.799999999999997</v>
      </c>
      <c r="B322" s="13" t="s">
        <v>406</v>
      </c>
      <c r="C322" s="14"/>
      <c r="D322" s="14"/>
      <c r="E322" s="32">
        <v>0</v>
      </c>
    </row>
    <row r="323" spans="1:5" s="5" customFormat="1" ht="15">
      <c r="A323" s="12">
        <v>38.200000000000003</v>
      </c>
      <c r="B323" s="13" t="s">
        <v>407</v>
      </c>
      <c r="C323" s="14"/>
      <c r="D323" s="14"/>
      <c r="E323" s="32">
        <v>0</v>
      </c>
    </row>
    <row r="324" spans="1:5" s="5" customFormat="1" ht="15">
      <c r="A324" s="12">
        <v>38.6</v>
      </c>
      <c r="B324" s="13" t="s">
        <v>408</v>
      </c>
      <c r="C324" s="14"/>
      <c r="D324" s="14"/>
      <c r="E324" s="32">
        <v>0</v>
      </c>
    </row>
    <row r="325" spans="1:5" s="5" customFormat="1" ht="15">
      <c r="A325" s="12">
        <v>39</v>
      </c>
      <c r="B325" s="13" t="s">
        <v>357</v>
      </c>
      <c r="C325" s="14"/>
      <c r="D325" s="14"/>
      <c r="E325" s="32">
        <v>0</v>
      </c>
    </row>
    <row r="326" spans="1:5" s="5" customFormat="1" ht="15">
      <c r="A326" s="12">
        <v>19</v>
      </c>
      <c r="B326" s="13" t="s">
        <v>214</v>
      </c>
      <c r="C326" s="14">
        <v>3.6869999999999998</v>
      </c>
      <c r="D326" s="14">
        <v>1.47</v>
      </c>
      <c r="E326" s="32">
        <v>17436.815000000002</v>
      </c>
    </row>
    <row r="327" spans="1:5" s="5" customFormat="1" ht="15">
      <c r="A327" s="12">
        <v>39.799999999999997</v>
      </c>
      <c r="B327" s="13" t="s">
        <v>409</v>
      </c>
      <c r="C327" s="14"/>
      <c r="D327" s="14"/>
      <c r="E327" s="32">
        <v>0</v>
      </c>
    </row>
    <row r="328" spans="1:5" s="5" customFormat="1" ht="15">
      <c r="A328" s="12">
        <v>40.200000000000003</v>
      </c>
      <c r="B328" s="13" t="s">
        <v>410</v>
      </c>
      <c r="C328" s="14"/>
      <c r="D328" s="14"/>
      <c r="E328" s="32">
        <v>0</v>
      </c>
    </row>
    <row r="329" spans="1:5" s="5" customFormat="1" ht="15">
      <c r="A329" s="12">
        <v>40.6</v>
      </c>
      <c r="B329" s="13" t="s">
        <v>411</v>
      </c>
      <c r="C329" s="14"/>
      <c r="D329" s="14"/>
      <c r="E329" s="32">
        <v>0</v>
      </c>
    </row>
    <row r="330" spans="1:5" s="5" customFormat="1" ht="15">
      <c r="A330" s="12">
        <v>41</v>
      </c>
      <c r="B330" s="13" t="s">
        <v>412</v>
      </c>
      <c r="C330" s="14"/>
      <c r="D330" s="14"/>
      <c r="E330" s="32">
        <v>0</v>
      </c>
    </row>
    <row r="331" spans="1:5" s="5" customFormat="1" ht="15">
      <c r="A331" s="12">
        <v>41.4</v>
      </c>
      <c r="B331" s="13" t="s">
        <v>413</v>
      </c>
      <c r="C331" s="14"/>
      <c r="D331" s="14"/>
      <c r="E331" s="32">
        <v>0</v>
      </c>
    </row>
    <row r="332" spans="1:5" s="5" customFormat="1" ht="15">
      <c r="A332" s="12">
        <v>20</v>
      </c>
      <c r="B332" s="13" t="s">
        <v>215</v>
      </c>
      <c r="C332" s="14">
        <v>3.988</v>
      </c>
      <c r="D332" s="14">
        <v>1.59</v>
      </c>
      <c r="E332" s="32">
        <v>19068.037560000008</v>
      </c>
    </row>
    <row r="333" spans="1:5" s="5" customFormat="1" ht="15">
      <c r="A333" s="12">
        <v>21</v>
      </c>
      <c r="B333" s="13" t="s">
        <v>216</v>
      </c>
      <c r="C333" s="14">
        <v>4.3330000000000002</v>
      </c>
      <c r="D333" s="14">
        <v>1.72</v>
      </c>
      <c r="E333" s="32">
        <v>21811.905720000006</v>
      </c>
    </row>
    <row r="334" spans="1:5" s="5" customFormat="1" ht="15">
      <c r="A334" s="12">
        <v>22</v>
      </c>
      <c r="B334" s="13" t="s">
        <v>217</v>
      </c>
      <c r="C334" s="14">
        <v>4.66</v>
      </c>
      <c r="D334" s="14">
        <v>1.84</v>
      </c>
      <c r="E334" s="32">
        <v>24828.435720000005</v>
      </c>
    </row>
    <row r="335" spans="1:5" s="5" customFormat="1" ht="15">
      <c r="A335" s="12">
        <v>23</v>
      </c>
      <c r="B335" s="13" t="s">
        <v>218</v>
      </c>
      <c r="C335" s="14">
        <v>4.9640000000000004</v>
      </c>
      <c r="D335" s="14">
        <v>1.96</v>
      </c>
      <c r="E335" s="32">
        <v>26409.18852</v>
      </c>
    </row>
    <row r="336" spans="1:5" s="5" customFormat="1" ht="15">
      <c r="A336" s="12">
        <v>24</v>
      </c>
      <c r="B336" s="13" t="s">
        <v>417</v>
      </c>
      <c r="C336" s="14">
        <v>1.591</v>
      </c>
      <c r="D336" s="14">
        <v>0.64</v>
      </c>
      <c r="E336" s="32">
        <v>6744.6542240000017</v>
      </c>
    </row>
    <row r="337" spans="1:5" s="5" customFormat="1" ht="15">
      <c r="A337" s="12">
        <v>25</v>
      </c>
      <c r="B337" s="13" t="s">
        <v>418</v>
      </c>
      <c r="C337" s="14">
        <v>1.986</v>
      </c>
      <c r="D337" s="14">
        <v>0.8</v>
      </c>
      <c r="E337" s="32">
        <v>8226.8413040000032</v>
      </c>
    </row>
    <row r="338" spans="1:5" s="5" customFormat="1" ht="15">
      <c r="A338" s="12">
        <v>26</v>
      </c>
      <c r="B338" s="13" t="s">
        <v>419</v>
      </c>
      <c r="C338" s="14">
        <v>2.3809999999999998</v>
      </c>
      <c r="D338" s="14">
        <v>0.96</v>
      </c>
      <c r="E338" s="32">
        <v>9996.6517200000017</v>
      </c>
    </row>
    <row r="339" spans="1:5" s="5" customFormat="1" ht="15">
      <c r="A339" s="12">
        <v>27</v>
      </c>
      <c r="B339" s="13" t="s">
        <v>420</v>
      </c>
      <c r="C339" s="14">
        <v>2.7919999999999998</v>
      </c>
      <c r="D339" s="14">
        <v>1.1200000000000001</v>
      </c>
      <c r="E339" s="32">
        <v>12238.007760000004</v>
      </c>
    </row>
    <row r="340" spans="1:5" s="5" customFormat="1" ht="15">
      <c r="A340" s="12">
        <v>28</v>
      </c>
      <c r="B340" s="13" t="s">
        <v>421</v>
      </c>
      <c r="C340" s="14">
        <v>3.19</v>
      </c>
      <c r="D340" s="14">
        <v>1.28</v>
      </c>
      <c r="E340" s="32">
        <v>13932.768960000005</v>
      </c>
    </row>
    <row r="341" spans="1:5" s="5" customFormat="1" ht="15">
      <c r="A341" s="12">
        <v>29</v>
      </c>
      <c r="B341" s="13" t="s">
        <v>422</v>
      </c>
      <c r="C341" s="14">
        <v>3.5870000000000002</v>
      </c>
      <c r="D341" s="14">
        <v>1.44</v>
      </c>
      <c r="E341" s="32">
        <v>17306.590400000005</v>
      </c>
    </row>
    <row r="342" spans="1:5" s="5" customFormat="1" ht="15">
      <c r="A342" s="12">
        <v>30</v>
      </c>
      <c r="B342" s="13" t="s">
        <v>423</v>
      </c>
      <c r="C342" s="14">
        <v>3.9849999999999999</v>
      </c>
      <c r="D342" s="14">
        <v>1.6</v>
      </c>
      <c r="E342" s="32">
        <v>19882.288800000006</v>
      </c>
    </row>
    <row r="343" spans="1:5" s="5" customFormat="1" ht="15">
      <c r="A343" s="12">
        <v>31</v>
      </c>
      <c r="B343" s="13" t="s">
        <v>424</v>
      </c>
      <c r="C343" s="14">
        <v>4.3970000000000002</v>
      </c>
      <c r="D343" s="14">
        <v>1.76</v>
      </c>
      <c r="E343" s="32">
        <v>22541.644399999997</v>
      </c>
    </row>
    <row r="344" spans="1:5" s="5" customFormat="1" ht="15">
      <c r="A344" s="12">
        <v>32</v>
      </c>
      <c r="B344" s="13" t="s">
        <v>425</v>
      </c>
      <c r="C344" s="14">
        <v>4.7949999999999999</v>
      </c>
      <c r="D344" s="14">
        <v>1.92</v>
      </c>
      <c r="E344" s="32">
        <v>24476.3024</v>
      </c>
    </row>
    <row r="345" spans="1:5" s="5" customFormat="1" ht="15">
      <c r="A345" s="12">
        <v>33</v>
      </c>
      <c r="B345" s="13" t="s">
        <v>426</v>
      </c>
      <c r="C345" s="14">
        <v>5.2140000000000004</v>
      </c>
      <c r="D345" s="14">
        <v>2.08</v>
      </c>
      <c r="E345" s="32">
        <v>25625.528104000001</v>
      </c>
    </row>
    <row r="346" spans="1:5" s="5" customFormat="1" ht="15">
      <c r="A346" s="12">
        <v>34</v>
      </c>
      <c r="B346" s="13" t="s">
        <v>427</v>
      </c>
      <c r="C346" s="14">
        <v>5.6139999999999999</v>
      </c>
      <c r="D346" s="14">
        <v>2.2400000000000002</v>
      </c>
      <c r="E346" s="32">
        <v>27559.054864000005</v>
      </c>
    </row>
    <row r="347" spans="1:5" s="5" customFormat="1" ht="15">
      <c r="A347" s="12">
        <v>35</v>
      </c>
      <c r="B347" s="13" t="s">
        <v>428</v>
      </c>
      <c r="C347" s="14">
        <v>6.04</v>
      </c>
      <c r="D347" s="14">
        <v>2.4</v>
      </c>
      <c r="E347" s="32">
        <v>31312.576504000004</v>
      </c>
    </row>
    <row r="348" spans="1:5" s="5" customFormat="1" ht="15">
      <c r="A348" s="12">
        <v>36</v>
      </c>
      <c r="B348" s="13" t="s">
        <v>429</v>
      </c>
      <c r="C348" s="14">
        <v>6.4729999999999999</v>
      </c>
      <c r="D348" s="14">
        <v>2.56</v>
      </c>
      <c r="E348" s="32">
        <v>34195.059360000014</v>
      </c>
    </row>
    <row r="349" spans="1:5" s="3" customFormat="1" ht="15">
      <c r="A349" s="24"/>
      <c r="B349" s="25" t="s">
        <v>219</v>
      </c>
      <c r="C349" s="30"/>
      <c r="D349" s="30"/>
      <c r="E349" s="31"/>
    </row>
    <row r="350" spans="1:5" s="5" customFormat="1" ht="15">
      <c r="A350" s="34">
        <v>1</v>
      </c>
      <c r="B350" s="13" t="s">
        <v>220</v>
      </c>
      <c r="C350" s="14">
        <v>1.6</v>
      </c>
      <c r="D350" s="14">
        <v>0.62</v>
      </c>
      <c r="E350" s="32">
        <v>9264.5679840000012</v>
      </c>
    </row>
    <row r="351" spans="1:5" s="5" customFormat="1" ht="15">
      <c r="A351" s="34">
        <v>2</v>
      </c>
      <c r="B351" s="13" t="s">
        <v>371</v>
      </c>
      <c r="C351" s="14">
        <v>1.3</v>
      </c>
      <c r="D351" s="14">
        <v>0.52</v>
      </c>
      <c r="E351" s="32">
        <v>6834.0325872000003</v>
      </c>
    </row>
    <row r="352" spans="1:5" s="5" customFormat="1" ht="15">
      <c r="A352" s="34">
        <v>3</v>
      </c>
      <c r="B352" s="13" t="s">
        <v>375</v>
      </c>
      <c r="C352" s="14">
        <v>1.1499999999999999</v>
      </c>
      <c r="D352" s="14">
        <v>0.46</v>
      </c>
      <c r="E352" s="32">
        <v>5808.9811247999996</v>
      </c>
    </row>
    <row r="353" spans="1:5" s="5" customFormat="1" ht="15">
      <c r="A353" s="34">
        <v>4</v>
      </c>
      <c r="B353" s="13" t="s">
        <v>376</v>
      </c>
      <c r="C353" s="14">
        <v>1.3</v>
      </c>
      <c r="D353" s="14">
        <v>0.52</v>
      </c>
      <c r="E353" s="32">
        <v>7724.9231472000019</v>
      </c>
    </row>
    <row r="354" spans="1:5" s="5" customFormat="1" ht="15">
      <c r="A354" s="34">
        <v>5</v>
      </c>
      <c r="B354" s="13" t="s">
        <v>221</v>
      </c>
      <c r="C354" s="14">
        <v>1.8</v>
      </c>
      <c r="D354" s="14">
        <v>0.71</v>
      </c>
      <c r="E354" s="32">
        <v>13845.036004800002</v>
      </c>
    </row>
    <row r="355" spans="1:5" s="5" customFormat="1" ht="15">
      <c r="A355" s="34">
        <v>6</v>
      </c>
      <c r="B355" s="13" t="s">
        <v>222</v>
      </c>
      <c r="C355" s="14">
        <v>1.5</v>
      </c>
      <c r="D355" s="14">
        <v>0.6</v>
      </c>
      <c r="E355" s="32">
        <v>10597.628899200001</v>
      </c>
    </row>
    <row r="356" spans="1:5" s="5" customFormat="1" ht="15">
      <c r="A356" s="34">
        <v>7</v>
      </c>
      <c r="B356" s="13" t="s">
        <v>223</v>
      </c>
      <c r="C356" s="14">
        <v>1.4</v>
      </c>
      <c r="D356" s="14">
        <v>0.56999999999999995</v>
      </c>
      <c r="E356" s="32">
        <v>9668.4522480000014</v>
      </c>
    </row>
    <row r="357" spans="1:5" s="5" customFormat="1" ht="15">
      <c r="A357" s="34">
        <v>8</v>
      </c>
      <c r="B357" s="13" t="s">
        <v>224</v>
      </c>
      <c r="C357" s="14">
        <v>1.3</v>
      </c>
      <c r="D357" s="14">
        <v>0.53</v>
      </c>
      <c r="E357" s="32">
        <v>9085.640524800001</v>
      </c>
    </row>
    <row r="358" spans="1:5" s="5" customFormat="1" ht="15">
      <c r="A358" s="34">
        <v>9</v>
      </c>
      <c r="B358" s="13" t="s">
        <v>372</v>
      </c>
      <c r="C358" s="14">
        <v>1.5</v>
      </c>
      <c r="D358" s="14">
        <v>0.6</v>
      </c>
      <c r="E358" s="32">
        <v>9872.1359183999994</v>
      </c>
    </row>
    <row r="359" spans="1:5" s="5" customFormat="1" ht="15">
      <c r="A359" s="34">
        <v>10</v>
      </c>
      <c r="B359" s="13" t="s">
        <v>373</v>
      </c>
      <c r="C359" s="14">
        <v>1.4</v>
      </c>
      <c r="D359" s="14">
        <v>0.56000000000000005</v>
      </c>
      <c r="E359" s="32">
        <v>8952.8256720000008</v>
      </c>
    </row>
    <row r="360" spans="1:5" s="5" customFormat="1" ht="15">
      <c r="A360" s="34">
        <v>11</v>
      </c>
      <c r="B360" s="13" t="s">
        <v>374</v>
      </c>
      <c r="C360" s="14">
        <v>1.32</v>
      </c>
      <c r="D360" s="14">
        <v>0.53</v>
      </c>
      <c r="E360" s="32">
        <v>8385.625348800002</v>
      </c>
    </row>
    <row r="361" spans="1:5" s="5" customFormat="1" ht="15">
      <c r="A361" s="34">
        <v>12</v>
      </c>
      <c r="B361" s="13" t="s">
        <v>225</v>
      </c>
      <c r="C361" s="14">
        <v>1.4</v>
      </c>
      <c r="D361" s="14">
        <v>0.56999999999999995</v>
      </c>
      <c r="E361" s="32">
        <v>8424.0085775999996</v>
      </c>
    </row>
    <row r="362" spans="1:5" s="5" customFormat="1" ht="15">
      <c r="A362" s="34">
        <v>13</v>
      </c>
      <c r="B362" s="13" t="s">
        <v>226</v>
      </c>
      <c r="C362" s="14">
        <v>1.3</v>
      </c>
      <c r="D362" s="14">
        <v>0.53</v>
      </c>
      <c r="E362" s="32">
        <v>7832.8707744000012</v>
      </c>
    </row>
    <row r="363" spans="1:5" s="5" customFormat="1" ht="15">
      <c r="A363" s="34">
        <v>14</v>
      </c>
      <c r="B363" s="13" t="s">
        <v>227</v>
      </c>
      <c r="C363" s="14">
        <v>1.3</v>
      </c>
      <c r="D363" s="14">
        <v>0.51</v>
      </c>
      <c r="E363" s="32">
        <v>7537.2671808000014</v>
      </c>
    </row>
    <row r="364" spans="1:5" s="5" customFormat="1" ht="15">
      <c r="A364" s="34">
        <v>15</v>
      </c>
      <c r="B364" s="13" t="s">
        <v>228</v>
      </c>
      <c r="C364" s="14">
        <v>1.86</v>
      </c>
      <c r="D364" s="14">
        <v>0.75</v>
      </c>
      <c r="E364" s="32">
        <v>19022.9696496</v>
      </c>
    </row>
    <row r="365" spans="1:5" s="3" customFormat="1" ht="15">
      <c r="A365" s="24"/>
      <c r="B365" s="25" t="s">
        <v>229</v>
      </c>
      <c r="C365" s="30"/>
      <c r="D365" s="30"/>
      <c r="E365" s="35"/>
    </row>
    <row r="366" spans="1:5" s="5" customFormat="1" ht="15">
      <c r="A366" s="34">
        <v>1</v>
      </c>
      <c r="B366" s="13" t="s">
        <v>230</v>
      </c>
      <c r="C366" s="14">
        <v>1.33</v>
      </c>
      <c r="D366" s="14">
        <v>0.53</v>
      </c>
      <c r="E366" s="32">
        <v>9311.7358387350014</v>
      </c>
    </row>
    <row r="367" spans="1:5" s="5" customFormat="1" ht="15">
      <c r="A367" s="34">
        <v>2</v>
      </c>
      <c r="B367" s="13" t="s">
        <v>231</v>
      </c>
      <c r="C367" s="14">
        <v>0.12</v>
      </c>
      <c r="D367" s="14">
        <v>4.8000000000000001E-2</v>
      </c>
      <c r="E367" s="32">
        <v>589.38431051499992</v>
      </c>
    </row>
    <row r="368" spans="1:5" s="5" customFormat="1" ht="15">
      <c r="A368" s="34">
        <v>3</v>
      </c>
      <c r="B368" s="13" t="s">
        <v>232</v>
      </c>
      <c r="C368" s="14">
        <v>2.46</v>
      </c>
      <c r="D368" s="14">
        <v>1</v>
      </c>
      <c r="E368" s="32">
        <v>13570.189959645</v>
      </c>
    </row>
    <row r="369" spans="1:5" s="3" customFormat="1" ht="15">
      <c r="A369" s="24"/>
      <c r="B369" s="25" t="s">
        <v>233</v>
      </c>
      <c r="C369" s="30"/>
      <c r="D369" s="30"/>
      <c r="E369" s="31"/>
    </row>
    <row r="370" spans="1:5" s="5" customFormat="1" ht="15">
      <c r="A370" s="34">
        <v>1</v>
      </c>
      <c r="B370" s="13" t="s">
        <v>234</v>
      </c>
      <c r="C370" s="14">
        <v>0.19400000000000001</v>
      </c>
      <c r="D370" s="14">
        <v>7.8E-2</v>
      </c>
      <c r="E370" s="32">
        <v>2289.8716583600003</v>
      </c>
    </row>
    <row r="371" spans="1:5" s="5" customFormat="1" ht="15">
      <c r="A371" s="34">
        <v>2</v>
      </c>
      <c r="B371" s="13" t="s">
        <v>235</v>
      </c>
      <c r="C371" s="14">
        <v>7.1999999999999995E-2</v>
      </c>
      <c r="D371" s="14">
        <v>2.9000000000000001E-2</v>
      </c>
      <c r="E371" s="32">
        <v>819.58604156000001</v>
      </c>
    </row>
    <row r="372" spans="1:5" s="5" customFormat="1" ht="15">
      <c r="A372" s="34">
        <v>3</v>
      </c>
      <c r="B372" s="13" t="s">
        <v>236</v>
      </c>
      <c r="C372" s="14">
        <v>0.8</v>
      </c>
      <c r="D372" s="14">
        <v>0.32</v>
      </c>
      <c r="E372" s="32">
        <v>8284.1031673400012</v>
      </c>
    </row>
    <row r="373" spans="1:5" s="5" customFormat="1" ht="15">
      <c r="A373" s="34">
        <v>4</v>
      </c>
      <c r="B373" s="13" t="s">
        <v>237</v>
      </c>
      <c r="C373" s="14">
        <v>0.113</v>
      </c>
      <c r="D373" s="14">
        <v>4.4999999999999998E-2</v>
      </c>
      <c r="E373" s="32">
        <v>1188.2247262600001</v>
      </c>
    </row>
    <row r="374" spans="1:5" s="5" customFormat="1" ht="15">
      <c r="A374" s="34">
        <v>5</v>
      </c>
      <c r="B374" s="13" t="s">
        <v>238</v>
      </c>
      <c r="C374" s="14">
        <v>0.11</v>
      </c>
      <c r="D374" s="14">
        <v>4.3999999999999997E-2</v>
      </c>
      <c r="E374" s="32">
        <v>1029.02916688</v>
      </c>
    </row>
    <row r="375" spans="1:5" s="3" customFormat="1" ht="15">
      <c r="A375" s="24"/>
      <c r="B375" s="25" t="s">
        <v>239</v>
      </c>
      <c r="C375" s="30"/>
      <c r="D375" s="30"/>
      <c r="E375" s="31"/>
    </row>
    <row r="376" spans="1:5" s="5" customFormat="1" ht="15">
      <c r="A376" s="34">
        <v>1</v>
      </c>
      <c r="B376" s="13" t="s">
        <v>240</v>
      </c>
      <c r="C376" s="14">
        <v>0.02</v>
      </c>
      <c r="D376" s="14">
        <v>8.0000000000000002E-3</v>
      </c>
      <c r="E376" s="32">
        <v>195.91492800000003</v>
      </c>
    </row>
    <row r="377" spans="1:5" s="5" customFormat="1" ht="15">
      <c r="A377" s="34">
        <v>2</v>
      </c>
      <c r="B377" s="13" t="s">
        <v>241</v>
      </c>
      <c r="C377" s="14">
        <v>0.04</v>
      </c>
      <c r="D377" s="14">
        <v>1.6E-2</v>
      </c>
      <c r="E377" s="32">
        <v>384.82065600000004</v>
      </c>
    </row>
    <row r="378" spans="1:5" s="5" customFormat="1" ht="15">
      <c r="A378" s="34">
        <v>3</v>
      </c>
      <c r="B378" s="13" t="s">
        <v>247</v>
      </c>
      <c r="C378" s="14">
        <v>4.1000000000000002E-2</v>
      </c>
      <c r="D378" s="14">
        <v>1.6E-2</v>
      </c>
      <c r="E378" s="32">
        <v>309.45059211000012</v>
      </c>
    </row>
    <row r="379" spans="1:5" s="5" customFormat="1" ht="15">
      <c r="A379" s="34">
        <v>4</v>
      </c>
      <c r="B379" s="13" t="s">
        <v>248</v>
      </c>
      <c r="C379" s="14">
        <v>3.5000000000000003E-2</v>
      </c>
      <c r="D379" s="14">
        <v>1.4E-2</v>
      </c>
      <c r="E379" s="32">
        <v>268.12549115000007</v>
      </c>
    </row>
    <row r="380" spans="1:5" s="5" customFormat="1" ht="15">
      <c r="A380" s="34">
        <v>5</v>
      </c>
      <c r="B380" s="13" t="s">
        <v>251</v>
      </c>
      <c r="C380" s="14">
        <v>0.106</v>
      </c>
      <c r="D380" s="14">
        <v>4.2000000000000003E-2</v>
      </c>
      <c r="E380" s="32">
        <v>802.49805977000017</v>
      </c>
    </row>
    <row r="381" spans="1:5" s="5" customFormat="1" ht="15">
      <c r="A381" s="34">
        <v>6</v>
      </c>
      <c r="B381" s="13" t="s">
        <v>250</v>
      </c>
      <c r="C381" s="14">
        <v>0.29099999999999998</v>
      </c>
      <c r="D381" s="14">
        <v>0.11600000000000001</v>
      </c>
      <c r="E381" s="32">
        <v>2225.7587000000003</v>
      </c>
    </row>
    <row r="382" spans="1:5" s="5" customFormat="1" ht="15">
      <c r="A382" s="34">
        <v>7</v>
      </c>
      <c r="B382" s="13" t="s">
        <v>242</v>
      </c>
      <c r="C382" s="14">
        <v>7.0000000000000007E-2</v>
      </c>
      <c r="D382" s="14">
        <v>2.9000000000000001E-2</v>
      </c>
      <c r="E382" s="32">
        <v>300.36758400000002</v>
      </c>
    </row>
    <row r="383" spans="1:5" s="5" customFormat="1" ht="15">
      <c r="A383" s="34">
        <v>8</v>
      </c>
      <c r="B383" s="13" t="s">
        <v>243</v>
      </c>
      <c r="C383" s="14">
        <v>0.09</v>
      </c>
      <c r="D383" s="14">
        <v>3.5999999999999997E-2</v>
      </c>
      <c r="E383" s="32">
        <v>566.95082400000001</v>
      </c>
    </row>
    <row r="384" spans="1:5" s="5" customFormat="1" ht="15">
      <c r="A384" s="34">
        <v>9</v>
      </c>
      <c r="B384" s="13" t="s">
        <v>244</v>
      </c>
      <c r="C384" s="14">
        <v>0.18</v>
      </c>
      <c r="D384" s="14">
        <v>7.1999999999999995E-2</v>
      </c>
      <c r="E384" s="32">
        <v>1065.4762800000001</v>
      </c>
    </row>
    <row r="385" spans="1:5" s="5" customFormat="1" ht="15">
      <c r="A385" s="34">
        <v>10</v>
      </c>
      <c r="B385" s="13" t="s">
        <v>245</v>
      </c>
      <c r="C385" s="14">
        <v>5.1999999999999998E-2</v>
      </c>
      <c r="D385" s="14">
        <v>2.1000000000000001E-2</v>
      </c>
      <c r="E385" s="32">
        <v>392.14137600000004</v>
      </c>
    </row>
    <row r="386" spans="1:5" s="3" customFormat="1" ht="15">
      <c r="A386" s="24"/>
      <c r="B386" s="25" t="s">
        <v>246</v>
      </c>
      <c r="C386" s="30"/>
      <c r="D386" s="30"/>
      <c r="E386" s="31"/>
    </row>
    <row r="387" spans="1:5" s="5" customFormat="1" ht="15">
      <c r="A387" s="34">
        <v>3</v>
      </c>
      <c r="B387" s="13" t="s">
        <v>249</v>
      </c>
      <c r="C387" s="14">
        <v>0.13400000000000001</v>
      </c>
      <c r="D387" s="14">
        <v>5.2999999999999999E-2</v>
      </c>
      <c r="E387" s="32">
        <v>996.85111900000015</v>
      </c>
    </row>
    <row r="388" spans="1:5" s="5" customFormat="1" ht="15">
      <c r="A388" s="34">
        <v>6</v>
      </c>
      <c r="B388" s="13" t="s">
        <v>252</v>
      </c>
      <c r="C388" s="14">
        <v>0.06</v>
      </c>
      <c r="D388" s="14">
        <v>2.3E-2</v>
      </c>
      <c r="E388" s="32">
        <v>436.38831500000009</v>
      </c>
    </row>
    <row r="389" spans="1:5" s="5" customFormat="1" ht="15">
      <c r="A389" s="34">
        <v>7</v>
      </c>
      <c r="B389" s="13" t="s">
        <v>253</v>
      </c>
      <c r="C389" s="14">
        <v>7.3999999999999996E-2</v>
      </c>
      <c r="D389" s="14">
        <v>0.03</v>
      </c>
      <c r="E389" s="32">
        <v>560.46280400000012</v>
      </c>
    </row>
    <row r="390" spans="1:5" s="3" customFormat="1" ht="15">
      <c r="A390" s="24"/>
      <c r="B390" s="25" t="s">
        <v>254</v>
      </c>
      <c r="C390" s="30"/>
      <c r="D390" s="30"/>
      <c r="E390" s="31"/>
    </row>
    <row r="391" spans="1:5" s="5" customFormat="1" ht="15">
      <c r="A391" s="34">
        <v>1</v>
      </c>
      <c r="B391" s="13" t="s">
        <v>255</v>
      </c>
      <c r="C391" s="14">
        <v>0.04</v>
      </c>
      <c r="D391" s="14">
        <v>1.6E-2</v>
      </c>
      <c r="E391" s="32">
        <v>215.62635600000004</v>
      </c>
    </row>
    <row r="392" spans="1:5" s="5" customFormat="1" ht="15">
      <c r="A392" s="34">
        <v>2</v>
      </c>
      <c r="B392" s="13" t="s">
        <v>256</v>
      </c>
      <c r="C392" s="14">
        <v>0.10299999999999999</v>
      </c>
      <c r="D392" s="14">
        <v>4.2999999999999997E-2</v>
      </c>
      <c r="E392" s="32">
        <v>532.19103300000006</v>
      </c>
    </row>
    <row r="393" spans="1:5" s="5" customFormat="1" ht="15">
      <c r="A393" s="34">
        <v>3</v>
      </c>
      <c r="B393" s="13" t="s">
        <v>257</v>
      </c>
      <c r="C393" s="14">
        <v>0.02</v>
      </c>
      <c r="D393" s="14">
        <v>8.0000000000000002E-3</v>
      </c>
      <c r="E393" s="32">
        <v>117.97500000000001</v>
      </c>
    </row>
    <row r="394" spans="1:5" s="5" customFormat="1" ht="15">
      <c r="A394" s="34">
        <v>4</v>
      </c>
      <c r="B394" s="13" t="s">
        <v>258</v>
      </c>
      <c r="C394" s="14">
        <v>0.03</v>
      </c>
      <c r="D394" s="14">
        <v>1.2999999999999999E-2</v>
      </c>
      <c r="E394" s="32">
        <v>189.255</v>
      </c>
    </row>
    <row r="395" spans="1:5" s="5" customFormat="1" ht="15">
      <c r="A395" s="34">
        <v>5</v>
      </c>
      <c r="B395" s="13" t="s">
        <v>259</v>
      </c>
      <c r="C395" s="14">
        <v>0.11</v>
      </c>
      <c r="D395" s="14">
        <v>4.3999999999999997E-2</v>
      </c>
      <c r="E395" s="32">
        <v>495.28954200000015</v>
      </c>
    </row>
    <row r="396" spans="1:5" s="3" customFormat="1" ht="15">
      <c r="A396" s="24"/>
      <c r="B396" s="25" t="s">
        <v>260</v>
      </c>
      <c r="C396" s="30"/>
      <c r="D396" s="30"/>
      <c r="E396" s="31"/>
    </row>
    <row r="397" spans="1:5" s="5" customFormat="1" ht="15">
      <c r="A397" s="34">
        <v>1</v>
      </c>
      <c r="B397" s="13" t="s">
        <v>261</v>
      </c>
      <c r="C397" s="14">
        <v>0.18</v>
      </c>
      <c r="D397" s="14">
        <v>7.2999999999999995E-2</v>
      </c>
      <c r="E397" s="32">
        <v>625.33681100000001</v>
      </c>
    </row>
    <row r="398" spans="1:5" s="5" customFormat="1" ht="15">
      <c r="A398" s="34">
        <v>2</v>
      </c>
      <c r="B398" s="13" t="s">
        <v>398</v>
      </c>
      <c r="C398" s="14">
        <v>0.25</v>
      </c>
      <c r="D398" s="14">
        <v>0.1</v>
      </c>
      <c r="E398" s="32">
        <v>976.15116499999999</v>
      </c>
    </row>
    <row r="399" spans="1:5" s="5" customFormat="1" ht="15">
      <c r="A399" s="34">
        <v>3</v>
      </c>
      <c r="B399" s="13" t="s">
        <v>262</v>
      </c>
      <c r="C399" s="14">
        <v>0.35</v>
      </c>
      <c r="D399" s="14">
        <v>0.14599999999999999</v>
      </c>
      <c r="E399" s="32">
        <v>1043.6510589999998</v>
      </c>
    </row>
    <row r="400" spans="1:5" s="5" customFormat="1" ht="15">
      <c r="A400" s="34">
        <v>4</v>
      </c>
      <c r="B400" s="13" t="s">
        <v>263</v>
      </c>
      <c r="C400" s="14">
        <v>0.22</v>
      </c>
      <c r="D400" s="14">
        <v>9.0999999999999998E-2</v>
      </c>
      <c r="E400" s="32">
        <v>771.93487800000003</v>
      </c>
    </row>
    <row r="401" spans="1:5" s="5" customFormat="1" ht="15">
      <c r="A401" s="34">
        <v>5</v>
      </c>
      <c r="B401" s="13" t="s">
        <v>264</v>
      </c>
      <c r="C401" s="14">
        <v>0.47</v>
      </c>
      <c r="D401" s="14">
        <v>0.19500000000000001</v>
      </c>
      <c r="E401" s="32">
        <v>1391.3456699999999</v>
      </c>
    </row>
    <row r="402" spans="1:5" s="5" customFormat="1" ht="15">
      <c r="A402" s="34">
        <v>6</v>
      </c>
      <c r="B402" s="13" t="s">
        <v>265</v>
      </c>
      <c r="C402" s="14">
        <v>0.59</v>
      </c>
      <c r="D402" s="14">
        <v>0.24399999999999999</v>
      </c>
      <c r="E402" s="32">
        <v>1738.9507190000002</v>
      </c>
    </row>
    <row r="403" spans="1:5" s="5" customFormat="1" ht="15">
      <c r="A403" s="34">
        <v>7</v>
      </c>
      <c r="B403" s="13" t="s">
        <v>266</v>
      </c>
      <c r="C403" s="14">
        <v>0.71</v>
      </c>
      <c r="D403" s="14">
        <v>0.29299999999999998</v>
      </c>
      <c r="E403" s="32">
        <v>2189.2087470000001</v>
      </c>
    </row>
    <row r="404" spans="1:5" s="5" customFormat="1" ht="15">
      <c r="A404" s="34">
        <v>8</v>
      </c>
      <c r="B404" s="13" t="s">
        <v>267</v>
      </c>
      <c r="C404" s="14">
        <v>0.24</v>
      </c>
      <c r="D404" s="14">
        <v>0.1</v>
      </c>
      <c r="E404" s="32">
        <v>816.04416300000003</v>
      </c>
    </row>
    <row r="405" spans="1:5" s="5" customFormat="1" ht="15">
      <c r="A405" s="34">
        <v>9</v>
      </c>
      <c r="B405" s="13" t="s">
        <v>268</v>
      </c>
      <c r="C405" s="14">
        <v>0.49</v>
      </c>
      <c r="D405" s="14">
        <v>0.20300000000000001</v>
      </c>
      <c r="E405" s="32">
        <v>1440.0076900000001</v>
      </c>
    </row>
    <row r="406" spans="1:5" s="5" customFormat="1" ht="15">
      <c r="A406" s="34">
        <v>10</v>
      </c>
      <c r="B406" s="13" t="s">
        <v>269</v>
      </c>
      <c r="C406" s="14">
        <v>0.31</v>
      </c>
      <c r="D406" s="14">
        <v>0.127</v>
      </c>
      <c r="E406" s="32">
        <v>959.8658079999999</v>
      </c>
    </row>
    <row r="407" spans="1:5" s="5" customFormat="1" ht="15">
      <c r="A407" s="34">
        <v>11</v>
      </c>
      <c r="B407" s="13" t="s">
        <v>270</v>
      </c>
      <c r="C407" s="14">
        <v>0.64</v>
      </c>
      <c r="D407" s="14">
        <v>0.26500000000000001</v>
      </c>
      <c r="E407" s="32">
        <v>1907.297425</v>
      </c>
    </row>
    <row r="408" spans="1:5" s="5" customFormat="1" ht="15">
      <c r="A408" s="34">
        <v>12</v>
      </c>
      <c r="B408" s="13" t="s">
        <v>271</v>
      </c>
      <c r="C408" s="14">
        <v>0.38</v>
      </c>
      <c r="D408" s="14">
        <v>0.159</v>
      </c>
      <c r="E408" s="32">
        <v>1189.1146739999999</v>
      </c>
    </row>
    <row r="409" spans="1:5" s="5" customFormat="1" ht="15">
      <c r="A409" s="34">
        <v>13</v>
      </c>
      <c r="B409" s="13" t="s">
        <v>272</v>
      </c>
      <c r="C409" s="14">
        <v>0.8</v>
      </c>
      <c r="D409" s="14">
        <v>0.33100000000000002</v>
      </c>
      <c r="E409" s="32">
        <v>2362.6455599999999</v>
      </c>
    </row>
    <row r="410" spans="1:5" s="5" customFormat="1" ht="15">
      <c r="A410" s="34">
        <v>14</v>
      </c>
      <c r="B410" s="13" t="s">
        <v>273</v>
      </c>
      <c r="C410" s="14">
        <v>0.96</v>
      </c>
      <c r="D410" s="14">
        <v>0.39800000000000002</v>
      </c>
      <c r="E410" s="32">
        <v>2856.3411579999997</v>
      </c>
    </row>
    <row r="411" spans="1:5" s="5" customFormat="1" ht="15">
      <c r="A411" s="34">
        <v>15</v>
      </c>
      <c r="B411" s="13" t="s">
        <v>274</v>
      </c>
      <c r="C411" s="14">
        <v>0.96</v>
      </c>
      <c r="D411" s="14">
        <v>0.39800000000000002</v>
      </c>
      <c r="E411" s="32">
        <v>2916.899997</v>
      </c>
    </row>
    <row r="412" spans="1:5" s="5" customFormat="1" ht="15">
      <c r="A412" s="34">
        <v>16</v>
      </c>
      <c r="B412" s="13" t="s">
        <v>275</v>
      </c>
      <c r="C412" s="14">
        <v>0.98</v>
      </c>
      <c r="D412" s="14">
        <v>0.40600000000000003</v>
      </c>
      <c r="E412" s="32">
        <v>2754.3001859999999</v>
      </c>
    </row>
    <row r="413" spans="1:5" s="5" customFormat="1" ht="15">
      <c r="A413" s="34">
        <v>17</v>
      </c>
      <c r="B413" s="13" t="s">
        <v>276</v>
      </c>
      <c r="C413" s="14">
        <v>0.49</v>
      </c>
      <c r="D413" s="14">
        <v>0.20300000000000001</v>
      </c>
      <c r="E413" s="32">
        <v>1555.9755530000002</v>
      </c>
    </row>
    <row r="414" spans="1:5" s="5" customFormat="1" ht="15">
      <c r="A414" s="34">
        <v>18</v>
      </c>
      <c r="B414" s="13" t="s">
        <v>277</v>
      </c>
      <c r="C414" s="14">
        <v>0.66</v>
      </c>
      <c r="D414" s="14">
        <v>0.27300000000000002</v>
      </c>
      <c r="E414" s="32">
        <v>2089.0635039999997</v>
      </c>
    </row>
    <row r="415" spans="1:5" s="5" customFormat="1" ht="15">
      <c r="A415" s="34">
        <v>19</v>
      </c>
      <c r="B415" s="13" t="s">
        <v>278</v>
      </c>
      <c r="C415" s="14">
        <v>1.31</v>
      </c>
      <c r="D415" s="14">
        <v>0.54300000000000004</v>
      </c>
      <c r="E415" s="32">
        <v>3719.1814659999995</v>
      </c>
    </row>
    <row r="416" spans="1:5" s="5" customFormat="1" ht="15">
      <c r="A416" s="34">
        <v>20</v>
      </c>
      <c r="B416" s="13" t="s">
        <v>279</v>
      </c>
      <c r="C416" s="14">
        <v>1.63</v>
      </c>
      <c r="D416" s="14">
        <v>0.67900000000000005</v>
      </c>
      <c r="E416" s="32">
        <v>4676.3604140000007</v>
      </c>
    </row>
    <row r="417" spans="1:5" s="5" customFormat="1" ht="15">
      <c r="A417" s="34">
        <v>21</v>
      </c>
      <c r="B417" s="13" t="s">
        <v>280</v>
      </c>
      <c r="C417" s="14">
        <v>1.96</v>
      </c>
      <c r="D417" s="14">
        <v>0.81499999999999995</v>
      </c>
      <c r="E417" s="32">
        <v>5560.0537409999997</v>
      </c>
    </row>
    <row r="418" spans="1:5" s="3" customFormat="1" ht="15">
      <c r="A418" s="24"/>
      <c r="B418" s="25" t="s">
        <v>316</v>
      </c>
      <c r="C418" s="30"/>
      <c r="D418" s="30"/>
      <c r="E418" s="31"/>
    </row>
    <row r="419" spans="1:5" s="5" customFormat="1" ht="15">
      <c r="A419" s="34">
        <v>1</v>
      </c>
      <c r="B419" s="13" t="s">
        <v>281</v>
      </c>
      <c r="C419" s="14">
        <v>3.37</v>
      </c>
      <c r="D419" s="14">
        <v>1.34</v>
      </c>
      <c r="E419" s="32">
        <v>21527.48</v>
      </c>
    </row>
    <row r="420" spans="1:5" s="5" customFormat="1" ht="15">
      <c r="A420" s="34">
        <v>2</v>
      </c>
      <c r="B420" s="13" t="s">
        <v>370</v>
      </c>
      <c r="C420" s="14">
        <v>3.81</v>
      </c>
      <c r="D420" s="14">
        <v>1.45</v>
      </c>
      <c r="E420" s="32">
        <v>23436.81</v>
      </c>
    </row>
    <row r="421" spans="1:5" s="5" customFormat="1" ht="15">
      <c r="A421" s="34">
        <v>3</v>
      </c>
      <c r="B421" s="13" t="s">
        <v>282</v>
      </c>
      <c r="C421" s="14">
        <v>2.5</v>
      </c>
      <c r="D421" s="14">
        <v>0.95</v>
      </c>
      <c r="E421" s="32">
        <v>28353.123898000005</v>
      </c>
    </row>
    <row r="422" spans="1:5" s="5" customFormat="1" ht="15">
      <c r="A422" s="34">
        <v>4</v>
      </c>
      <c r="B422" s="13" t="s">
        <v>283</v>
      </c>
      <c r="C422" s="14">
        <v>3.78</v>
      </c>
      <c r="D422" s="14">
        <v>1.51</v>
      </c>
      <c r="E422" s="32">
        <v>23798.05</v>
      </c>
    </row>
    <row r="423" spans="1:5" s="5" customFormat="1" ht="15">
      <c r="A423" s="34">
        <v>5</v>
      </c>
      <c r="B423" s="13" t="s">
        <v>284</v>
      </c>
      <c r="C423" s="14">
        <v>3.06</v>
      </c>
      <c r="D423" s="14">
        <v>1.17</v>
      </c>
      <c r="E423" s="32">
        <v>27285.85</v>
      </c>
    </row>
    <row r="424" spans="1:5" s="5" customFormat="1" ht="15">
      <c r="A424" s="34">
        <v>6</v>
      </c>
      <c r="B424" s="13" t="s">
        <v>285</v>
      </c>
      <c r="C424" s="14">
        <v>4.07</v>
      </c>
      <c r="D424" s="14">
        <v>1.62</v>
      </c>
      <c r="E424" s="32">
        <v>25673.24</v>
      </c>
    </row>
    <row r="425" spans="1:5" s="5" customFormat="1" ht="15">
      <c r="A425" s="34">
        <v>7</v>
      </c>
      <c r="B425" s="13" t="s">
        <v>286</v>
      </c>
      <c r="C425" s="14">
        <v>4.74</v>
      </c>
      <c r="D425" s="14">
        <v>1.89</v>
      </c>
      <c r="E425" s="32">
        <v>29066.36</v>
      </c>
    </row>
    <row r="426" spans="1:5" ht="15">
      <c r="A426" s="16"/>
      <c r="B426" s="16"/>
      <c r="C426" s="36"/>
      <c r="D426" s="36"/>
      <c r="E426" s="38"/>
    </row>
    <row r="427" spans="1:5" ht="15">
      <c r="A427" s="16"/>
      <c r="B427" s="38" t="s">
        <v>448</v>
      </c>
      <c r="C427" s="38"/>
      <c r="E427" s="16"/>
    </row>
    <row r="428" spans="1:5">
      <c r="A428" s="16"/>
      <c r="E428" s="16"/>
    </row>
    <row r="429" spans="1:5">
      <c r="A429" s="9"/>
      <c r="B429" s="9"/>
      <c r="C429" s="9"/>
      <c r="D429" s="9"/>
      <c r="E429" s="9"/>
    </row>
    <row r="430" spans="1:5">
      <c r="A430" s="9"/>
      <c r="B430" s="9"/>
      <c r="C430" s="9"/>
      <c r="D430" s="9"/>
      <c r="E430" s="9"/>
    </row>
    <row r="431" spans="1:5">
      <c r="A431" s="9"/>
      <c r="B431" s="9"/>
      <c r="C431" s="9"/>
      <c r="D431" s="9"/>
      <c r="E431" s="9"/>
    </row>
    <row r="432" spans="1:5">
      <c r="A432" s="9"/>
      <c r="B432" s="9"/>
      <c r="C432" s="9"/>
      <c r="D432" s="9"/>
      <c r="E432" s="9"/>
    </row>
    <row r="433" spans="1:5">
      <c r="A433" s="9"/>
      <c r="B433" s="9"/>
      <c r="C433" s="9"/>
      <c r="D433" s="9"/>
      <c r="E433" s="9"/>
    </row>
    <row r="434" spans="1:5">
      <c r="A434" s="9"/>
      <c r="B434" s="9"/>
      <c r="C434" s="9"/>
      <c r="D434" s="9"/>
      <c r="E434" s="9"/>
    </row>
    <row r="435" spans="1:5">
      <c r="A435" s="9"/>
      <c r="B435" s="9"/>
      <c r="C435" s="9"/>
      <c r="D435" s="9"/>
      <c r="E435" s="9"/>
    </row>
    <row r="436" spans="1:5">
      <c r="A436" s="9"/>
      <c r="B436" s="9"/>
      <c r="C436" s="9"/>
      <c r="D436" s="9"/>
      <c r="E436" s="9"/>
    </row>
    <row r="437" spans="1:5">
      <c r="A437" s="9"/>
      <c r="B437" s="9"/>
      <c r="C437" s="9"/>
      <c r="D437" s="9"/>
      <c r="E437" s="9"/>
    </row>
    <row r="438" spans="1:5">
      <c r="A438" s="9"/>
      <c r="B438" s="9"/>
      <c r="C438" s="9"/>
      <c r="D438" s="9"/>
      <c r="E438" s="9"/>
    </row>
    <row r="439" spans="1:5">
      <c r="A439" s="9"/>
      <c r="B439" s="9"/>
      <c r="C439" s="9"/>
      <c r="D439" s="9"/>
      <c r="E439" s="9"/>
    </row>
    <row r="440" spans="1:5">
      <c r="A440" s="9"/>
      <c r="B440" s="9"/>
      <c r="C440" s="9"/>
      <c r="D440" s="9"/>
      <c r="E440" s="9"/>
    </row>
    <row r="441" spans="1:5">
      <c r="A441" s="9"/>
      <c r="B441" s="9"/>
      <c r="C441" s="9"/>
      <c r="D441" s="9"/>
      <c r="E441" s="9"/>
    </row>
    <row r="442" spans="1:5">
      <c r="A442" s="9"/>
      <c r="B442" s="9"/>
      <c r="C442" s="9"/>
      <c r="D442" s="9"/>
      <c r="E442" s="9"/>
    </row>
    <row r="443" spans="1:5">
      <c r="A443" s="9"/>
      <c r="B443" s="9"/>
      <c r="C443" s="9"/>
      <c r="D443" s="9"/>
      <c r="E443" s="9"/>
    </row>
    <row r="444" spans="1:5">
      <c r="A444" s="9"/>
      <c r="B444" s="9"/>
      <c r="C444" s="9"/>
      <c r="D444" s="9"/>
      <c r="E444" s="9"/>
    </row>
    <row r="445" spans="1:5">
      <c r="A445" s="9"/>
      <c r="B445" s="9"/>
      <c r="C445" s="9"/>
      <c r="D445" s="9"/>
      <c r="E445" s="9"/>
    </row>
    <row r="446" spans="1:5">
      <c r="A446" s="9"/>
      <c r="B446" s="9"/>
      <c r="C446" s="9"/>
      <c r="D446" s="9"/>
      <c r="E446" s="9"/>
    </row>
    <row r="447" spans="1:5">
      <c r="A447" s="9"/>
      <c r="B447" s="9"/>
      <c r="C447" s="9"/>
      <c r="D447" s="9"/>
      <c r="E447" s="9"/>
    </row>
    <row r="448" spans="1:5">
      <c r="A448" s="9"/>
      <c r="B448" s="9"/>
      <c r="C448" s="9"/>
      <c r="D448" s="9"/>
      <c r="E448" s="9"/>
    </row>
    <row r="449" spans="1:5">
      <c r="A449" s="9"/>
      <c r="B449" s="9"/>
      <c r="C449" s="9"/>
      <c r="D449" s="9"/>
      <c r="E449" s="9"/>
    </row>
    <row r="450" spans="1:5">
      <c r="A450" s="9"/>
      <c r="B450" s="9"/>
      <c r="C450" s="9"/>
      <c r="D450" s="9"/>
      <c r="E450" s="9"/>
    </row>
    <row r="451" spans="1:5">
      <c r="A451" s="9"/>
      <c r="B451" s="9"/>
      <c r="C451" s="9"/>
      <c r="D451" s="9"/>
      <c r="E451" s="9"/>
    </row>
    <row r="452" spans="1:5">
      <c r="A452" s="9"/>
      <c r="B452" s="9"/>
      <c r="C452" s="9"/>
      <c r="D452" s="9"/>
      <c r="E452" s="9"/>
    </row>
    <row r="453" spans="1:5">
      <c r="A453" s="9"/>
      <c r="B453" s="9"/>
      <c r="C453" s="9"/>
      <c r="D453" s="9"/>
      <c r="E453" s="9"/>
    </row>
    <row r="454" spans="1:5">
      <c r="A454" s="9"/>
      <c r="B454" s="9"/>
      <c r="C454" s="9"/>
      <c r="D454" s="9"/>
      <c r="E454" s="9"/>
    </row>
    <row r="455" spans="1:5">
      <c r="A455" s="9"/>
      <c r="B455" s="9"/>
      <c r="C455" s="9"/>
      <c r="D455" s="9"/>
      <c r="E455" s="9"/>
    </row>
    <row r="456" spans="1:5">
      <c r="A456" s="9"/>
      <c r="B456" s="9"/>
      <c r="C456" s="9"/>
      <c r="D456" s="9"/>
      <c r="E456" s="9"/>
    </row>
    <row r="457" spans="1:5">
      <c r="A457" s="9"/>
      <c r="B457" s="9"/>
      <c r="C457" s="9"/>
      <c r="D457" s="9"/>
      <c r="E457" s="9"/>
    </row>
    <row r="458" spans="1:5">
      <c r="A458" s="9"/>
      <c r="B458" s="9"/>
      <c r="C458" s="9"/>
      <c r="D458" s="9"/>
      <c r="E458" s="9"/>
    </row>
    <row r="459" spans="1:5">
      <c r="A459" s="9"/>
      <c r="B459" s="9"/>
      <c r="C459" s="9"/>
      <c r="D459" s="9"/>
      <c r="E459" s="9"/>
    </row>
    <row r="460" spans="1:5">
      <c r="A460" s="9"/>
      <c r="B460" s="9"/>
      <c r="C460" s="9"/>
      <c r="D460" s="9"/>
      <c r="E460" s="9"/>
    </row>
    <row r="461" spans="1:5">
      <c r="A461" s="9"/>
      <c r="B461" s="9"/>
      <c r="C461" s="9"/>
      <c r="D461" s="9"/>
      <c r="E461" s="9"/>
    </row>
    <row r="462" spans="1:5">
      <c r="A462" s="9"/>
      <c r="B462" s="9"/>
      <c r="C462" s="9"/>
      <c r="D462" s="9"/>
      <c r="E462" s="9"/>
    </row>
    <row r="463" spans="1:5">
      <c r="A463" s="9"/>
      <c r="B463" s="9"/>
      <c r="C463" s="9"/>
      <c r="D463" s="9"/>
      <c r="E463" s="9"/>
    </row>
    <row r="464" spans="1:5">
      <c r="A464" s="9"/>
      <c r="B464" s="9"/>
      <c r="C464" s="9"/>
      <c r="D464" s="9"/>
      <c r="E464" s="9"/>
    </row>
    <row r="465" spans="1:5">
      <c r="A465" s="9"/>
      <c r="B465" s="9"/>
      <c r="C465" s="9"/>
      <c r="D465" s="9"/>
      <c r="E465" s="9"/>
    </row>
    <row r="466" spans="1:5">
      <c r="A466" s="9"/>
      <c r="B466" s="9"/>
      <c r="C466" s="9"/>
      <c r="D466" s="9"/>
      <c r="E466" s="9"/>
    </row>
    <row r="467" spans="1:5">
      <c r="A467" s="9"/>
      <c r="B467" s="9"/>
      <c r="C467" s="9"/>
      <c r="D467" s="9"/>
      <c r="E467" s="9"/>
    </row>
    <row r="468" spans="1:5">
      <c r="A468" s="9"/>
      <c r="B468" s="9"/>
      <c r="C468" s="9"/>
      <c r="D468" s="9"/>
      <c r="E468" s="9"/>
    </row>
    <row r="469" spans="1:5">
      <c r="A469" s="9"/>
      <c r="B469" s="9"/>
      <c r="C469" s="9"/>
      <c r="D469" s="9"/>
      <c r="E469" s="9"/>
    </row>
    <row r="470" spans="1:5">
      <c r="A470" s="9"/>
      <c r="B470" s="9"/>
      <c r="C470" s="9"/>
      <c r="D470" s="9"/>
      <c r="E470" s="9"/>
    </row>
    <row r="471" spans="1:5">
      <c r="A471" s="9"/>
      <c r="B471" s="9"/>
      <c r="C471" s="9"/>
      <c r="D471" s="9"/>
      <c r="E471" s="9"/>
    </row>
    <row r="472" spans="1:5">
      <c r="A472" s="9"/>
      <c r="B472" s="9"/>
      <c r="C472" s="9"/>
      <c r="D472" s="9"/>
      <c r="E472" s="9"/>
    </row>
    <row r="473" spans="1:5">
      <c r="A473" s="9"/>
      <c r="B473" s="9"/>
      <c r="C473" s="9"/>
      <c r="D473" s="9"/>
      <c r="E473" s="9"/>
    </row>
    <row r="474" spans="1:5">
      <c r="A474" s="9"/>
      <c r="B474" s="9"/>
      <c r="C474" s="9"/>
      <c r="D474" s="9"/>
      <c r="E474" s="9"/>
    </row>
    <row r="475" spans="1:5">
      <c r="A475" s="9"/>
      <c r="B475" s="9"/>
      <c r="C475" s="9"/>
      <c r="D475" s="9"/>
      <c r="E475" s="9"/>
    </row>
    <row r="476" spans="1:5">
      <c r="A476" s="9"/>
      <c r="B476" s="9"/>
      <c r="C476" s="9"/>
      <c r="D476" s="9"/>
      <c r="E476" s="9"/>
    </row>
    <row r="477" spans="1:5">
      <c r="A477" s="9"/>
      <c r="B477" s="9"/>
      <c r="C477" s="9"/>
      <c r="D477" s="9"/>
      <c r="E477" s="9"/>
    </row>
    <row r="478" spans="1:5">
      <c r="A478" s="9"/>
      <c r="B478" s="9"/>
      <c r="C478" s="9"/>
      <c r="D478" s="9"/>
      <c r="E478" s="9"/>
    </row>
  </sheetData>
  <conditionalFormatting sqref="E419:E425 E397:E417 E391:E395 E370:E374 E387:E389 E221:E229 E231:E348 E207:E219 E173:E205 E167:E171 E137:E142 E144:E165 E117:E128 E130:E135 E100:E115 E350:E368 E17:E52 E59:E87 E89 E91 E54:E57 E376:E385 E93:E98">
    <cfRule type="cellIs" dxfId="1" priority="1" stopIfTrue="1" operator="lessThan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BA436"/>
  <sheetViews>
    <sheetView tabSelected="1" workbookViewId="0">
      <selection activeCell="A273" sqref="A273:XFD277"/>
    </sheetView>
  </sheetViews>
  <sheetFormatPr defaultRowHeight="12"/>
  <cols>
    <col min="1" max="1" width="9.140625" style="2"/>
    <col min="2" max="2" width="4.42578125" style="2" customWidth="1"/>
    <col min="3" max="3" width="38.5703125" style="2" customWidth="1"/>
    <col min="4" max="4" width="13.7109375" style="2" customWidth="1"/>
    <col min="5" max="5" width="10.7109375" style="2" customWidth="1"/>
    <col min="6" max="6" width="18" style="246" customWidth="1"/>
    <col min="7" max="53" width="9.140625" style="246"/>
    <col min="54" max="16384" width="9.140625" style="2"/>
  </cols>
  <sheetData>
    <row r="1" spans="1:53" ht="15">
      <c r="A1" s="16"/>
      <c r="B1" s="9"/>
      <c r="C1" s="233"/>
      <c r="D1" s="233"/>
      <c r="E1" s="224"/>
      <c r="F1" s="245"/>
    </row>
    <row r="2" spans="1:53" ht="20.25">
      <c r="A2" s="16"/>
      <c r="B2" s="242" t="s">
        <v>689</v>
      </c>
      <c r="C2" s="244"/>
      <c r="D2" s="224"/>
      <c r="E2" s="245"/>
    </row>
    <row r="3" spans="1:53" s="253" customFormat="1" ht="14.25">
      <c r="B3" s="259" t="s">
        <v>692</v>
      </c>
      <c r="C3" s="254"/>
      <c r="D3" s="254"/>
      <c r="E3" s="254"/>
      <c r="F3" s="254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</row>
    <row r="4" spans="1:53" ht="14.25">
      <c r="B4" s="243"/>
      <c r="C4" s="243"/>
      <c r="D4" s="243"/>
      <c r="E4" s="243"/>
      <c r="F4" s="243"/>
    </row>
    <row r="5" spans="1:53" ht="13.5" thickBot="1">
      <c r="B5" s="20"/>
      <c r="C5" s="21"/>
      <c r="D5" s="21"/>
      <c r="E5" s="21"/>
    </row>
    <row r="6" spans="1:53" s="6" customFormat="1" ht="38.25" thickBot="1">
      <c r="A6" s="247"/>
      <c r="B6" s="255" t="s">
        <v>0</v>
      </c>
      <c r="C6" s="256" t="s">
        <v>1</v>
      </c>
      <c r="D6" s="257" t="s">
        <v>438</v>
      </c>
      <c r="E6" s="257" t="s">
        <v>439</v>
      </c>
      <c r="F6" s="257" t="s">
        <v>690</v>
      </c>
      <c r="G6" s="247"/>
      <c r="H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</row>
    <row r="7" spans="1:53" s="3" customFormat="1" ht="15">
      <c r="A7" s="246"/>
      <c r="B7" s="217"/>
      <c r="C7" s="218" t="s">
        <v>2</v>
      </c>
      <c r="D7" s="219"/>
      <c r="E7" s="219"/>
      <c r="F7" s="251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</row>
    <row r="8" spans="1:53" s="3" customFormat="1" ht="15">
      <c r="A8" s="246"/>
      <c r="B8" s="208"/>
      <c r="C8" s="25" t="s">
        <v>3</v>
      </c>
      <c r="D8" s="26"/>
      <c r="E8" s="26"/>
      <c r="F8" s="250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</row>
    <row r="9" spans="1:53" s="5" customFormat="1" ht="15">
      <c r="A9" s="246"/>
      <c r="B9" s="209">
        <v>1</v>
      </c>
      <c r="C9" s="13" t="s">
        <v>4</v>
      </c>
      <c r="D9" s="14">
        <v>0.87</v>
      </c>
      <c r="E9" s="14">
        <v>0.36</v>
      </c>
      <c r="F9" s="227">
        <v>4864</v>
      </c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</row>
    <row r="10" spans="1:53" s="5" customFormat="1" ht="15">
      <c r="B10" s="209">
        <v>2</v>
      </c>
      <c r="C10" s="13" t="s">
        <v>5</v>
      </c>
      <c r="D10" s="14">
        <v>1.145</v>
      </c>
      <c r="E10" s="14">
        <v>0.48</v>
      </c>
      <c r="F10" s="227">
        <v>6136</v>
      </c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</row>
    <row r="11" spans="1:53" s="5" customFormat="1" ht="15">
      <c r="B11" s="209">
        <v>3</v>
      </c>
      <c r="C11" s="13" t="s">
        <v>6</v>
      </c>
      <c r="D11" s="14">
        <v>0.97</v>
      </c>
      <c r="E11" s="14">
        <v>0.4</v>
      </c>
      <c r="F11" s="227">
        <v>4864</v>
      </c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</row>
    <row r="12" spans="1:53" s="5" customFormat="1" ht="15">
      <c r="B12" s="209">
        <v>4</v>
      </c>
      <c r="C12" s="13" t="s">
        <v>7</v>
      </c>
      <c r="D12" s="14">
        <v>1.29</v>
      </c>
      <c r="E12" s="14">
        <v>0.53</v>
      </c>
      <c r="F12" s="227">
        <v>6136</v>
      </c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</row>
    <row r="13" spans="1:53" s="5" customFormat="1" ht="15">
      <c r="B13" s="209">
        <v>5</v>
      </c>
      <c r="C13" s="13" t="s">
        <v>8</v>
      </c>
      <c r="D13" s="14">
        <v>1.1879999999999999</v>
      </c>
      <c r="E13" s="14">
        <v>0.48</v>
      </c>
      <c r="F13" s="227">
        <v>6645</v>
      </c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</row>
    <row r="14" spans="1:53" s="5" customFormat="1" ht="15">
      <c r="B14" s="209">
        <v>6</v>
      </c>
      <c r="C14" s="13" t="s">
        <v>9</v>
      </c>
      <c r="D14" s="14">
        <v>1.2130000000000001</v>
      </c>
      <c r="E14" s="14">
        <v>0.49</v>
      </c>
      <c r="F14" s="227">
        <v>7372</v>
      </c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</row>
    <row r="15" spans="1:53" s="5" customFormat="1" ht="15">
      <c r="B15" s="209">
        <v>7</v>
      </c>
      <c r="C15" s="13" t="s">
        <v>10</v>
      </c>
      <c r="D15" s="14">
        <v>0.79200000000000004</v>
      </c>
      <c r="E15" s="14">
        <v>0.32</v>
      </c>
      <c r="F15" s="227">
        <v>4296</v>
      </c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</row>
    <row r="16" spans="1:53" s="5" customFormat="1" ht="15">
      <c r="B16" s="209">
        <v>8</v>
      </c>
      <c r="C16" s="13" t="s">
        <v>11</v>
      </c>
      <c r="D16" s="14">
        <v>1.08</v>
      </c>
      <c r="E16" s="14">
        <v>0.45</v>
      </c>
      <c r="F16" s="227">
        <v>5467</v>
      </c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</row>
    <row r="17" spans="2:53" s="5" customFormat="1" ht="15">
      <c r="B17" s="209">
        <v>9</v>
      </c>
      <c r="C17" s="13" t="s">
        <v>12</v>
      </c>
      <c r="D17" s="14">
        <v>1.425</v>
      </c>
      <c r="E17" s="14">
        <v>0.59</v>
      </c>
      <c r="F17" s="227">
        <v>6791</v>
      </c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</row>
    <row r="18" spans="2:53" s="5" customFormat="1" ht="15">
      <c r="B18" s="209">
        <v>10</v>
      </c>
      <c r="C18" s="13" t="s">
        <v>13</v>
      </c>
      <c r="D18" s="14">
        <v>1.28</v>
      </c>
      <c r="E18" s="14">
        <v>0.53</v>
      </c>
      <c r="F18" s="227">
        <v>6449</v>
      </c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</row>
    <row r="19" spans="2:53" s="5" customFormat="1" ht="15">
      <c r="B19" s="209">
        <v>11</v>
      </c>
      <c r="C19" s="13" t="s">
        <v>14</v>
      </c>
      <c r="D19" s="14">
        <v>1.7</v>
      </c>
      <c r="E19" s="14">
        <v>0.7</v>
      </c>
      <c r="F19" s="227">
        <v>8070</v>
      </c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</row>
    <row r="20" spans="2:53" s="5" customFormat="1" ht="15">
      <c r="B20" s="209">
        <v>12</v>
      </c>
      <c r="C20" s="13" t="s">
        <v>15</v>
      </c>
      <c r="D20" s="14">
        <v>1.49</v>
      </c>
      <c r="E20" s="14">
        <v>0.61</v>
      </c>
      <c r="F20" s="227">
        <v>7800</v>
      </c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</row>
    <row r="21" spans="2:53" s="5" customFormat="1" ht="15">
      <c r="B21" s="209">
        <v>13</v>
      </c>
      <c r="C21" s="13" t="s">
        <v>16</v>
      </c>
      <c r="D21" s="14">
        <v>1.97</v>
      </c>
      <c r="E21" s="14">
        <v>0.81</v>
      </c>
      <c r="F21" s="227">
        <v>9600</v>
      </c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</row>
    <row r="22" spans="2:53" s="5" customFormat="1" ht="15">
      <c r="B22" s="209">
        <v>14</v>
      </c>
      <c r="C22" s="13" t="s">
        <v>17</v>
      </c>
      <c r="D22" s="14">
        <v>1.625</v>
      </c>
      <c r="E22" s="14">
        <v>0.65</v>
      </c>
      <c r="F22" s="227">
        <v>8600</v>
      </c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</row>
    <row r="23" spans="2:53" s="5" customFormat="1" ht="15">
      <c r="B23" s="209">
        <v>15</v>
      </c>
      <c r="C23" s="13" t="s">
        <v>18</v>
      </c>
      <c r="D23" s="14">
        <v>2.15</v>
      </c>
      <c r="E23" s="14">
        <v>0.87</v>
      </c>
      <c r="F23" s="227">
        <v>10821</v>
      </c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</row>
    <row r="24" spans="2:53" s="5" customFormat="1" ht="15">
      <c r="B24" s="209">
        <v>16</v>
      </c>
      <c r="C24" s="13" t="s">
        <v>19</v>
      </c>
      <c r="D24" s="14">
        <v>1.7250000000000001</v>
      </c>
      <c r="E24" s="14">
        <v>0.69</v>
      </c>
      <c r="F24" s="227">
        <v>8661</v>
      </c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</row>
    <row r="25" spans="2:53" s="5" customFormat="1" ht="15">
      <c r="B25" s="209">
        <v>17</v>
      </c>
      <c r="C25" s="13" t="s">
        <v>20</v>
      </c>
      <c r="D25" s="14">
        <v>2.2999999999999998</v>
      </c>
      <c r="E25" s="14">
        <v>0.92</v>
      </c>
      <c r="F25" s="227">
        <v>11467</v>
      </c>
      <c r="G25" s="246"/>
      <c r="H25" s="246"/>
      <c r="I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</row>
    <row r="26" spans="2:53" s="5" customFormat="1" ht="15">
      <c r="B26" s="209">
        <v>18</v>
      </c>
      <c r="C26" s="13" t="s">
        <v>21</v>
      </c>
      <c r="D26" s="14">
        <v>1.825</v>
      </c>
      <c r="E26" s="14">
        <v>0.73</v>
      </c>
      <c r="F26" s="227">
        <v>10173</v>
      </c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</row>
    <row r="27" spans="2:53" s="5" customFormat="1" ht="15">
      <c r="B27" s="209">
        <v>19</v>
      </c>
      <c r="C27" s="13" t="s">
        <v>22</v>
      </c>
      <c r="D27" s="14">
        <v>2.4249999999999998</v>
      </c>
      <c r="E27" s="14">
        <v>0.97</v>
      </c>
      <c r="F27" s="227">
        <v>11961</v>
      </c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</row>
    <row r="28" spans="2:53" s="5" customFormat="1" ht="15">
      <c r="B28" s="209">
        <v>20</v>
      </c>
      <c r="C28" s="13" t="s">
        <v>23</v>
      </c>
      <c r="D28" s="14">
        <v>1.95</v>
      </c>
      <c r="E28" s="14">
        <v>0.78</v>
      </c>
      <c r="F28" s="227">
        <v>10731</v>
      </c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</row>
    <row r="29" spans="2:53" s="5" customFormat="1" ht="15">
      <c r="B29" s="209">
        <v>21</v>
      </c>
      <c r="C29" s="13" t="s">
        <v>24</v>
      </c>
      <c r="D29" s="14">
        <v>2.5750000000000002</v>
      </c>
      <c r="E29" s="14">
        <v>1.03</v>
      </c>
      <c r="F29" s="227">
        <v>11991</v>
      </c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</row>
    <row r="30" spans="2:53" s="5" customFormat="1" ht="15">
      <c r="B30" s="209">
        <v>22</v>
      </c>
      <c r="C30" s="13" t="s">
        <v>25</v>
      </c>
      <c r="D30" s="14">
        <v>2</v>
      </c>
      <c r="E30" s="14">
        <v>0.8</v>
      </c>
      <c r="F30" s="227">
        <v>11500</v>
      </c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</row>
    <row r="31" spans="2:53" s="5" customFormat="1" ht="15">
      <c r="B31" s="209">
        <v>23</v>
      </c>
      <c r="C31" s="13" t="s">
        <v>26</v>
      </c>
      <c r="D31" s="14">
        <v>2</v>
      </c>
      <c r="E31" s="14">
        <v>0.8</v>
      </c>
      <c r="F31" s="227">
        <v>11500</v>
      </c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</row>
    <row r="32" spans="2:53" s="5" customFormat="1" ht="15">
      <c r="B32" s="209">
        <v>24</v>
      </c>
      <c r="C32" s="13" t="s">
        <v>27</v>
      </c>
      <c r="D32" s="14">
        <v>2</v>
      </c>
      <c r="E32" s="14">
        <v>0.8</v>
      </c>
      <c r="F32" s="227">
        <v>11500</v>
      </c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</row>
    <row r="33" spans="1:53" s="5" customFormat="1" ht="15">
      <c r="B33" s="209">
        <v>25</v>
      </c>
      <c r="C33" s="13" t="s">
        <v>444</v>
      </c>
      <c r="D33" s="14">
        <v>2.6</v>
      </c>
      <c r="E33" s="14">
        <v>1.04</v>
      </c>
      <c r="F33" s="227">
        <v>12800</v>
      </c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</row>
    <row r="34" spans="1:53" s="5" customFormat="1" ht="15">
      <c r="B34" s="209">
        <v>26</v>
      </c>
      <c r="C34" s="13" t="s">
        <v>28</v>
      </c>
      <c r="D34" s="14">
        <v>2.6</v>
      </c>
      <c r="E34" s="14">
        <v>1.04</v>
      </c>
      <c r="F34" s="227">
        <v>13722</v>
      </c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</row>
    <row r="35" spans="1:53" s="5" customFormat="1" ht="15">
      <c r="B35" s="209">
        <v>27</v>
      </c>
      <c r="C35" s="13" t="s">
        <v>29</v>
      </c>
      <c r="D35" s="14">
        <v>2.6</v>
      </c>
      <c r="E35" s="14">
        <v>1.04</v>
      </c>
      <c r="F35" s="227">
        <v>13722</v>
      </c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</row>
    <row r="36" spans="1:53" s="5" customFormat="1" ht="15">
      <c r="B36" s="209">
        <v>28</v>
      </c>
      <c r="C36" s="13" t="s">
        <v>30</v>
      </c>
      <c r="D36" s="14">
        <v>2.6</v>
      </c>
      <c r="E36" s="14">
        <v>1.04</v>
      </c>
      <c r="F36" s="227">
        <v>15240</v>
      </c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</row>
    <row r="37" spans="1:53" s="5" customFormat="1" ht="15">
      <c r="B37" s="209">
        <v>29</v>
      </c>
      <c r="C37" s="13" t="s">
        <v>31</v>
      </c>
      <c r="D37" s="14">
        <v>2.6</v>
      </c>
      <c r="E37" s="14">
        <v>1.04</v>
      </c>
      <c r="F37" s="227">
        <v>15730</v>
      </c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</row>
    <row r="38" spans="1:53" s="5" customFormat="1" ht="25.5">
      <c r="B38" s="209">
        <v>30</v>
      </c>
      <c r="C38" s="13" t="s">
        <v>436</v>
      </c>
      <c r="D38" s="258">
        <v>1.6839999999999999</v>
      </c>
      <c r="E38" s="258">
        <v>0.68</v>
      </c>
      <c r="F38" s="227">
        <v>10472</v>
      </c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</row>
    <row r="39" spans="1:53" s="5" customFormat="1" ht="15">
      <c r="B39" s="209">
        <v>31</v>
      </c>
      <c r="C39" s="13" t="s">
        <v>32</v>
      </c>
      <c r="D39" s="14">
        <v>2.0499999999999998</v>
      </c>
      <c r="E39" s="14">
        <v>0.82</v>
      </c>
      <c r="F39" s="227">
        <v>10943</v>
      </c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</row>
    <row r="40" spans="1:53" s="5" customFormat="1" ht="15">
      <c r="B40" s="209">
        <v>32</v>
      </c>
      <c r="C40" s="13" t="s">
        <v>33</v>
      </c>
      <c r="D40" s="14">
        <v>2.7</v>
      </c>
      <c r="E40" s="14">
        <v>1.08</v>
      </c>
      <c r="F40" s="227">
        <v>12941</v>
      </c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</row>
    <row r="41" spans="1:53" s="5" customFormat="1" ht="15">
      <c r="B41" s="209">
        <v>33</v>
      </c>
      <c r="C41" s="13" t="s">
        <v>34</v>
      </c>
      <c r="D41" s="14">
        <v>2.15</v>
      </c>
      <c r="E41" s="14">
        <v>0.86</v>
      </c>
      <c r="F41" s="227">
        <v>11320</v>
      </c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</row>
    <row r="42" spans="1:53" s="5" customFormat="1" ht="15">
      <c r="B42" s="209">
        <v>34</v>
      </c>
      <c r="C42" s="13" t="s">
        <v>35</v>
      </c>
      <c r="D42" s="14">
        <v>2.85</v>
      </c>
      <c r="E42" s="14">
        <v>1.1399999999999999</v>
      </c>
      <c r="F42" s="227">
        <v>13555</v>
      </c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</row>
    <row r="43" spans="1:53" s="5" customFormat="1" ht="15">
      <c r="A43" s="246"/>
      <c r="B43" s="209">
        <v>35</v>
      </c>
      <c r="C43" s="13" t="s">
        <v>36</v>
      </c>
      <c r="D43" s="14">
        <v>2.25</v>
      </c>
      <c r="E43" s="14">
        <v>0.9</v>
      </c>
      <c r="F43" s="227">
        <v>12574</v>
      </c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</row>
    <row r="44" spans="1:53" s="5" customFormat="1" ht="15">
      <c r="A44" s="246"/>
      <c r="B44" s="209">
        <v>36</v>
      </c>
      <c r="C44" s="13" t="s">
        <v>37</v>
      </c>
      <c r="D44" s="14">
        <v>2.9750000000000001</v>
      </c>
      <c r="E44" s="14">
        <v>1.19</v>
      </c>
      <c r="F44" s="227">
        <v>15130</v>
      </c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</row>
    <row r="45" spans="1:53" s="3" customFormat="1" ht="15">
      <c r="A45" s="246"/>
      <c r="B45" s="208"/>
      <c r="C45" s="25" t="s">
        <v>38</v>
      </c>
      <c r="D45" s="30"/>
      <c r="E45" s="30"/>
      <c r="F45" s="220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</row>
    <row r="46" spans="1:53" s="5" customFormat="1" ht="15">
      <c r="A46" s="246"/>
      <c r="B46" s="209">
        <v>1</v>
      </c>
      <c r="C46" s="13" t="s">
        <v>39</v>
      </c>
      <c r="D46" s="14">
        <v>4.2</v>
      </c>
      <c r="E46" s="14">
        <v>1.68</v>
      </c>
      <c r="F46" s="227">
        <v>24360</v>
      </c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</row>
    <row r="47" spans="1:53" s="5" customFormat="1" ht="15">
      <c r="A47" s="246"/>
      <c r="B47" s="209">
        <v>2</v>
      </c>
      <c r="C47" s="13" t="s">
        <v>40</v>
      </c>
      <c r="D47" s="14">
        <v>4.2</v>
      </c>
      <c r="E47" s="14">
        <v>1.68</v>
      </c>
      <c r="F47" s="227">
        <v>24360</v>
      </c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</row>
    <row r="48" spans="1:53" s="5" customFormat="1" ht="15">
      <c r="A48" s="246"/>
      <c r="B48" s="209">
        <v>3</v>
      </c>
      <c r="C48" s="13" t="s">
        <v>41</v>
      </c>
      <c r="D48" s="14">
        <v>5.4</v>
      </c>
      <c r="E48" s="14">
        <v>2.16</v>
      </c>
      <c r="F48" s="227">
        <v>31941</v>
      </c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</row>
    <row r="49" spans="1:53" s="5" customFormat="1" ht="15.75" thickBot="1">
      <c r="A49" s="246"/>
      <c r="B49" s="211">
        <v>4</v>
      </c>
      <c r="C49" s="212" t="s">
        <v>42</v>
      </c>
      <c r="D49" s="213">
        <v>5.4</v>
      </c>
      <c r="E49" s="213">
        <v>2.16</v>
      </c>
      <c r="F49" s="228">
        <v>31941</v>
      </c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</row>
    <row r="50" spans="1:53" s="3" customFormat="1" ht="15">
      <c r="A50" s="246"/>
      <c r="B50" s="217"/>
      <c r="C50" s="218" t="s">
        <v>2</v>
      </c>
      <c r="D50" s="219"/>
      <c r="E50" s="219"/>
      <c r="F50" s="225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</row>
    <row r="51" spans="1:53" s="3" customFormat="1" ht="15">
      <c r="A51" s="246"/>
      <c r="B51" s="214"/>
      <c r="C51" s="215" t="s">
        <v>615</v>
      </c>
      <c r="D51" s="216"/>
      <c r="E51" s="216"/>
      <c r="F51" s="229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</row>
    <row r="52" spans="1:53" s="5" customFormat="1" ht="15">
      <c r="A52" s="246"/>
      <c r="B52" s="209">
        <v>1</v>
      </c>
      <c r="C52" s="13" t="s">
        <v>44</v>
      </c>
      <c r="D52" s="14">
        <v>0.45</v>
      </c>
      <c r="E52" s="14">
        <v>0.18099999999999999</v>
      </c>
      <c r="F52" s="230">
        <v>2335</v>
      </c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</row>
    <row r="53" spans="1:53" s="5" customFormat="1" ht="15">
      <c r="A53" s="246"/>
      <c r="B53" s="209">
        <v>2</v>
      </c>
      <c r="C53" s="13" t="s">
        <v>45</v>
      </c>
      <c r="D53" s="14">
        <v>0.23</v>
      </c>
      <c r="E53" s="14">
        <v>9.0999999999999998E-2</v>
      </c>
      <c r="F53" s="230">
        <v>1568</v>
      </c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</row>
    <row r="54" spans="1:53" s="5" customFormat="1" ht="15">
      <c r="A54" s="246"/>
      <c r="B54" s="209">
        <v>3</v>
      </c>
      <c r="C54" s="13" t="s">
        <v>46</v>
      </c>
      <c r="D54" s="14">
        <v>0.3</v>
      </c>
      <c r="E54" s="14">
        <v>0.121</v>
      </c>
      <c r="F54" s="230">
        <v>1636</v>
      </c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</row>
    <row r="55" spans="1:53" s="5" customFormat="1" ht="15">
      <c r="A55" s="246"/>
      <c r="B55" s="209">
        <v>4</v>
      </c>
      <c r="C55" s="13" t="s">
        <v>47</v>
      </c>
      <c r="D55" s="14">
        <v>0.56000000000000005</v>
      </c>
      <c r="E55" s="14">
        <v>0.22500000000000001</v>
      </c>
      <c r="F55" s="230">
        <v>3043</v>
      </c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</row>
    <row r="56" spans="1:53" s="5" customFormat="1" ht="15">
      <c r="A56" s="246"/>
      <c r="B56" s="209">
        <v>5</v>
      </c>
      <c r="C56" s="13" t="s">
        <v>48</v>
      </c>
      <c r="D56" s="14">
        <v>0.38</v>
      </c>
      <c r="E56" s="14">
        <v>0.15</v>
      </c>
      <c r="F56" s="230">
        <v>1946</v>
      </c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</row>
    <row r="57" spans="1:53" s="5" customFormat="1" ht="15">
      <c r="A57" s="246"/>
      <c r="B57" s="209">
        <v>6</v>
      </c>
      <c r="C57" s="13" t="s">
        <v>49</v>
      </c>
      <c r="D57" s="14">
        <v>0.63</v>
      </c>
      <c r="E57" s="14">
        <v>0.252</v>
      </c>
      <c r="F57" s="230">
        <v>3246</v>
      </c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</row>
    <row r="58" spans="1:53" s="5" customFormat="1" ht="15">
      <c r="A58" s="246"/>
      <c r="B58" s="209">
        <v>7</v>
      </c>
      <c r="C58" s="13" t="s">
        <v>50</v>
      </c>
      <c r="D58" s="14">
        <v>0.42</v>
      </c>
      <c r="E58" s="14">
        <v>0.16900000000000001</v>
      </c>
      <c r="F58" s="230">
        <v>2211</v>
      </c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</row>
    <row r="59" spans="1:53" s="5" customFormat="1" ht="15">
      <c r="A59" s="246"/>
      <c r="B59" s="209">
        <v>8</v>
      </c>
      <c r="C59" s="13" t="s">
        <v>51</v>
      </c>
      <c r="D59" s="14">
        <v>0.71</v>
      </c>
      <c r="E59" s="14">
        <v>0.28000000000000003</v>
      </c>
      <c r="F59" s="230">
        <v>3750</v>
      </c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246"/>
      <c r="AZ59" s="246"/>
      <c r="BA59" s="246"/>
    </row>
    <row r="60" spans="1:53" s="5" customFormat="1" ht="15">
      <c r="A60" s="246"/>
      <c r="B60" s="209">
        <v>9</v>
      </c>
      <c r="C60" s="13" t="s">
        <v>52</v>
      </c>
      <c r="D60" s="14">
        <v>0.47</v>
      </c>
      <c r="E60" s="14">
        <v>0.188</v>
      </c>
      <c r="F60" s="230">
        <v>3028</v>
      </c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6"/>
      <c r="AR60" s="246"/>
      <c r="AS60" s="246"/>
      <c r="AT60" s="246"/>
      <c r="AU60" s="246"/>
      <c r="AV60" s="246"/>
      <c r="AW60" s="246"/>
      <c r="AX60" s="246"/>
      <c r="AY60" s="246"/>
      <c r="AZ60" s="246"/>
      <c r="BA60" s="246"/>
    </row>
    <row r="61" spans="1:53" s="5" customFormat="1" ht="15">
      <c r="A61" s="246"/>
      <c r="B61" s="209">
        <v>10</v>
      </c>
      <c r="C61" s="13" t="s">
        <v>53</v>
      </c>
      <c r="D61" s="14">
        <v>0.78</v>
      </c>
      <c r="E61" s="14">
        <v>0.31</v>
      </c>
      <c r="F61" s="230">
        <v>4131</v>
      </c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6"/>
      <c r="AY61" s="246"/>
      <c r="AZ61" s="246"/>
      <c r="BA61" s="246"/>
    </row>
    <row r="62" spans="1:53" s="5" customFormat="1" ht="15">
      <c r="A62" s="246"/>
      <c r="B62" s="209">
        <v>11</v>
      </c>
      <c r="C62" s="13" t="s">
        <v>54</v>
      </c>
      <c r="D62" s="14">
        <v>0.52</v>
      </c>
      <c r="E62" s="14">
        <v>0.20699999999999999</v>
      </c>
      <c r="F62" s="230">
        <v>3060</v>
      </c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6"/>
      <c r="AY62" s="246"/>
      <c r="AZ62" s="246"/>
      <c r="BA62" s="246"/>
    </row>
    <row r="63" spans="1:53" s="5" customFormat="1" ht="15">
      <c r="A63" s="246"/>
      <c r="B63" s="209">
        <v>12</v>
      </c>
      <c r="C63" s="13" t="s">
        <v>55</v>
      </c>
      <c r="D63" s="14">
        <v>0.85</v>
      </c>
      <c r="E63" s="14">
        <v>0.34</v>
      </c>
      <c r="F63" s="230">
        <v>4505</v>
      </c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6"/>
    </row>
    <row r="64" spans="1:53" s="5" customFormat="1" ht="15">
      <c r="A64" s="246"/>
      <c r="B64" s="209">
        <v>13</v>
      </c>
      <c r="C64" s="13" t="s">
        <v>56</v>
      </c>
      <c r="D64" s="14">
        <v>1.07</v>
      </c>
      <c r="E64" s="14">
        <v>0.42599999999999999</v>
      </c>
      <c r="F64" s="230">
        <v>5761</v>
      </c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46"/>
      <c r="AY64" s="246"/>
      <c r="AZ64" s="246"/>
      <c r="BA64" s="246"/>
    </row>
    <row r="65" spans="1:53" s="5" customFormat="1" ht="15">
      <c r="A65" s="246"/>
      <c r="B65" s="209">
        <v>14</v>
      </c>
      <c r="C65" s="13" t="s">
        <v>57</v>
      </c>
      <c r="D65" s="14">
        <v>0.56000000000000005</v>
      </c>
      <c r="E65" s="14">
        <v>0.22500000000000001</v>
      </c>
      <c r="F65" s="230">
        <v>2981</v>
      </c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  <c r="AO65" s="246"/>
      <c r="AP65" s="246"/>
      <c r="AQ65" s="246"/>
      <c r="AR65" s="246"/>
      <c r="AS65" s="246"/>
      <c r="AT65" s="246"/>
      <c r="AU65" s="246"/>
      <c r="AV65" s="246"/>
      <c r="AW65" s="246"/>
      <c r="AX65" s="246"/>
      <c r="AY65" s="246"/>
      <c r="AZ65" s="246"/>
      <c r="BA65" s="246"/>
    </row>
    <row r="66" spans="1:53" s="5" customFormat="1" ht="15">
      <c r="A66" s="246"/>
      <c r="B66" s="209">
        <v>15</v>
      </c>
      <c r="C66" s="13" t="s">
        <v>58</v>
      </c>
      <c r="D66" s="14">
        <v>0.93</v>
      </c>
      <c r="E66" s="14">
        <v>0.37</v>
      </c>
      <c r="F66" s="230">
        <v>4986</v>
      </c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  <c r="AJ66" s="246"/>
      <c r="AK66" s="246"/>
      <c r="AL66" s="246"/>
      <c r="AM66" s="246"/>
      <c r="AN66" s="246"/>
      <c r="AO66" s="246"/>
      <c r="AP66" s="246"/>
      <c r="AQ66" s="246"/>
      <c r="AR66" s="246"/>
      <c r="AS66" s="246"/>
      <c r="AT66" s="246"/>
      <c r="AU66" s="246"/>
      <c r="AV66" s="246"/>
      <c r="AW66" s="246"/>
      <c r="AX66" s="246"/>
      <c r="AY66" s="246"/>
      <c r="AZ66" s="246"/>
      <c r="BA66" s="246"/>
    </row>
    <row r="67" spans="1:53" s="5" customFormat="1" ht="15">
      <c r="A67" s="246"/>
      <c r="B67" s="209">
        <v>16</v>
      </c>
      <c r="C67" s="13" t="s">
        <v>59</v>
      </c>
      <c r="D67" s="14">
        <v>0.61</v>
      </c>
      <c r="E67" s="14">
        <v>0.245</v>
      </c>
      <c r="F67" s="230">
        <v>3893</v>
      </c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6"/>
      <c r="AY67" s="246"/>
      <c r="AZ67" s="246"/>
      <c r="BA67" s="246"/>
    </row>
    <row r="68" spans="1:53" s="5" customFormat="1" ht="15">
      <c r="A68" s="246"/>
      <c r="B68" s="209">
        <v>17</v>
      </c>
      <c r="C68" s="13" t="s">
        <v>60</v>
      </c>
      <c r="D68" s="14">
        <v>0.96</v>
      </c>
      <c r="E68" s="14">
        <v>0.38200000000000001</v>
      </c>
      <c r="F68" s="230">
        <v>5460</v>
      </c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46"/>
      <c r="AG68" s="246"/>
      <c r="AH68" s="246"/>
      <c r="AI68" s="246"/>
      <c r="AJ68" s="246"/>
      <c r="AK68" s="246"/>
      <c r="AL68" s="246"/>
      <c r="AM68" s="246"/>
      <c r="AN68" s="246"/>
      <c r="AO68" s="246"/>
      <c r="AP68" s="246"/>
      <c r="AQ68" s="246"/>
      <c r="AR68" s="246"/>
      <c r="AS68" s="246"/>
      <c r="AT68" s="246"/>
      <c r="AU68" s="246"/>
      <c r="AV68" s="246"/>
      <c r="AW68" s="246"/>
      <c r="AX68" s="246"/>
      <c r="AY68" s="246"/>
      <c r="AZ68" s="246"/>
      <c r="BA68" s="246"/>
    </row>
    <row r="69" spans="1:53" s="5" customFormat="1" ht="15">
      <c r="A69" s="246"/>
      <c r="B69" s="209">
        <v>18</v>
      </c>
      <c r="C69" s="13" t="s">
        <v>61</v>
      </c>
      <c r="D69" s="14">
        <v>0.64</v>
      </c>
      <c r="E69" s="14">
        <v>0.254</v>
      </c>
      <c r="F69" s="230">
        <v>3751</v>
      </c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46"/>
      <c r="AY69" s="246"/>
      <c r="AZ69" s="246"/>
      <c r="BA69" s="246"/>
    </row>
    <row r="70" spans="1:53" s="5" customFormat="1" ht="15">
      <c r="A70" s="246"/>
      <c r="B70" s="209">
        <v>19</v>
      </c>
      <c r="C70" s="13" t="s">
        <v>62</v>
      </c>
      <c r="D70" s="14">
        <v>1</v>
      </c>
      <c r="E70" s="14">
        <v>0.4</v>
      </c>
      <c r="F70" s="230">
        <v>5698</v>
      </c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</row>
    <row r="71" spans="1:53" s="5" customFormat="1" ht="15">
      <c r="A71" s="246"/>
      <c r="B71" s="209">
        <v>20</v>
      </c>
      <c r="C71" s="13" t="s">
        <v>63</v>
      </c>
      <c r="D71" s="14">
        <v>0.66</v>
      </c>
      <c r="E71" s="14">
        <v>0.26400000000000001</v>
      </c>
      <c r="F71" s="230">
        <v>3736</v>
      </c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246"/>
      <c r="AP71" s="246"/>
      <c r="AQ71" s="246"/>
      <c r="AR71" s="246"/>
      <c r="AS71" s="246"/>
      <c r="AT71" s="246"/>
      <c r="AU71" s="246"/>
      <c r="AV71" s="246"/>
      <c r="AW71" s="246"/>
      <c r="AX71" s="246"/>
      <c r="AY71" s="246"/>
      <c r="AZ71" s="246"/>
      <c r="BA71" s="246"/>
    </row>
    <row r="72" spans="1:53" s="5" customFormat="1" ht="15">
      <c r="A72" s="246"/>
      <c r="B72" s="209">
        <v>21</v>
      </c>
      <c r="C72" s="13" t="s">
        <v>64</v>
      </c>
      <c r="D72" s="14">
        <v>1.06</v>
      </c>
      <c r="E72" s="14">
        <v>0.42499999999999999</v>
      </c>
      <c r="F72" s="230">
        <v>6064</v>
      </c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</row>
    <row r="73" spans="1:53" s="5" customFormat="1" ht="15">
      <c r="A73" s="246"/>
      <c r="B73" s="209">
        <v>22</v>
      </c>
      <c r="C73" s="13" t="s">
        <v>65</v>
      </c>
      <c r="D73" s="14">
        <v>1.33</v>
      </c>
      <c r="E73" s="14">
        <v>0.53300000000000003</v>
      </c>
      <c r="F73" s="230">
        <v>8595</v>
      </c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  <c r="AO73" s="246"/>
      <c r="AP73" s="246"/>
      <c r="AQ73" s="246"/>
      <c r="AR73" s="246"/>
      <c r="AS73" s="246"/>
      <c r="AT73" s="246"/>
      <c r="AU73" s="246"/>
      <c r="AV73" s="246"/>
      <c r="AW73" s="246"/>
      <c r="AX73" s="246"/>
      <c r="AY73" s="246"/>
      <c r="AZ73" s="246"/>
      <c r="BA73" s="246"/>
    </row>
    <row r="74" spans="1:53" s="5" customFormat="1" ht="15">
      <c r="A74" s="246"/>
      <c r="B74" s="209">
        <v>23</v>
      </c>
      <c r="C74" s="13" t="s">
        <v>66</v>
      </c>
      <c r="D74" s="14">
        <v>0.71</v>
      </c>
      <c r="E74" s="14">
        <v>0.28299999999999997</v>
      </c>
      <c r="F74" s="230">
        <v>4042</v>
      </c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</row>
    <row r="75" spans="1:53" s="5" customFormat="1" ht="15">
      <c r="A75" s="246"/>
      <c r="B75" s="209">
        <v>24</v>
      </c>
      <c r="C75" s="13" t="s">
        <v>67</v>
      </c>
      <c r="D75" s="14">
        <v>1.1200000000000001</v>
      </c>
      <c r="E75" s="14">
        <v>0.45</v>
      </c>
      <c r="F75" s="230">
        <v>6419</v>
      </c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  <c r="AJ75" s="246"/>
      <c r="AK75" s="246"/>
      <c r="AL75" s="246"/>
      <c r="AM75" s="246"/>
      <c r="AN75" s="246"/>
      <c r="AO75" s="246"/>
      <c r="AP75" s="246"/>
      <c r="AQ75" s="246"/>
      <c r="AR75" s="246"/>
      <c r="AS75" s="246"/>
      <c r="AT75" s="246"/>
      <c r="AU75" s="246"/>
      <c r="AV75" s="246"/>
      <c r="AW75" s="246"/>
      <c r="AX75" s="246"/>
      <c r="AY75" s="246"/>
      <c r="AZ75" s="246"/>
      <c r="BA75" s="246"/>
    </row>
    <row r="76" spans="1:53" s="5" customFormat="1" ht="15">
      <c r="A76" s="246"/>
      <c r="B76" s="209">
        <v>25</v>
      </c>
      <c r="C76" s="13" t="s">
        <v>68</v>
      </c>
      <c r="D76" s="14">
        <v>0.75</v>
      </c>
      <c r="E76" s="14">
        <v>0.30099999999999999</v>
      </c>
      <c r="F76" s="230">
        <v>5112</v>
      </c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</row>
    <row r="77" spans="1:53" s="5" customFormat="1" ht="15">
      <c r="A77" s="246"/>
      <c r="B77" s="209">
        <v>26</v>
      </c>
      <c r="C77" s="13" t="s">
        <v>69</v>
      </c>
      <c r="D77" s="14">
        <v>0.2</v>
      </c>
      <c r="E77" s="14">
        <v>0.79</v>
      </c>
      <c r="F77" s="230">
        <v>1234</v>
      </c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246"/>
      <c r="AO77" s="246"/>
      <c r="AP77" s="246"/>
      <c r="AQ77" s="246"/>
      <c r="AR77" s="246"/>
      <c r="AS77" s="246"/>
      <c r="AT77" s="246"/>
      <c r="AU77" s="246"/>
      <c r="AV77" s="246"/>
      <c r="AW77" s="246"/>
      <c r="AX77" s="246"/>
      <c r="AY77" s="246"/>
      <c r="AZ77" s="246"/>
      <c r="BA77" s="246"/>
    </row>
    <row r="78" spans="1:53" s="5" customFormat="1" ht="15">
      <c r="A78" s="246"/>
      <c r="B78" s="209">
        <v>27</v>
      </c>
      <c r="C78" s="13" t="s">
        <v>70</v>
      </c>
      <c r="D78" s="14">
        <v>0.34</v>
      </c>
      <c r="E78" s="14">
        <v>0.13500000000000001</v>
      </c>
      <c r="F78" s="230">
        <v>2144</v>
      </c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</row>
    <row r="79" spans="1:53" s="5" customFormat="1" ht="15">
      <c r="A79" s="246"/>
      <c r="B79" s="209">
        <v>28</v>
      </c>
      <c r="C79" s="13" t="s">
        <v>71</v>
      </c>
      <c r="D79" s="14">
        <v>0.45</v>
      </c>
      <c r="E79" s="14">
        <v>0.17899999999999999</v>
      </c>
      <c r="F79" s="230">
        <v>2848</v>
      </c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  <c r="AO79" s="246"/>
      <c r="AP79" s="246"/>
      <c r="AQ79" s="246"/>
      <c r="AR79" s="246"/>
      <c r="AS79" s="246"/>
      <c r="AT79" s="246"/>
      <c r="AU79" s="246"/>
      <c r="AV79" s="246"/>
      <c r="AW79" s="246"/>
      <c r="AX79" s="246"/>
      <c r="AY79" s="246"/>
      <c r="AZ79" s="246"/>
      <c r="BA79" s="246"/>
    </row>
    <row r="80" spans="1:53" s="5" customFormat="1" ht="15">
      <c r="A80" s="246"/>
      <c r="B80" s="209">
        <v>29</v>
      </c>
      <c r="C80" s="13" t="s">
        <v>72</v>
      </c>
      <c r="D80" s="14">
        <v>0.1</v>
      </c>
      <c r="E80" s="14">
        <v>3.7999999999999999E-2</v>
      </c>
      <c r="F80" s="230">
        <v>701</v>
      </c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  <c r="AJ80" s="246"/>
      <c r="AK80" s="246"/>
      <c r="AL80" s="246"/>
      <c r="AM80" s="246"/>
      <c r="AN80" s="246"/>
      <c r="AO80" s="246"/>
      <c r="AP80" s="246"/>
      <c r="AQ80" s="246"/>
      <c r="AR80" s="246"/>
      <c r="AS80" s="246"/>
      <c r="AT80" s="246"/>
      <c r="AU80" s="246"/>
      <c r="AV80" s="246"/>
      <c r="AW80" s="246"/>
      <c r="AX80" s="246"/>
      <c r="AY80" s="246"/>
      <c r="AZ80" s="246"/>
      <c r="BA80" s="246"/>
    </row>
    <row r="81" spans="1:53" s="3" customFormat="1" ht="15">
      <c r="A81" s="246"/>
      <c r="B81" s="208"/>
      <c r="C81" s="25" t="s">
        <v>616</v>
      </c>
      <c r="D81" s="30"/>
      <c r="E81" s="30"/>
      <c r="F81" s="220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6"/>
      <c r="AY81" s="246"/>
      <c r="AZ81" s="246"/>
      <c r="BA81" s="246"/>
    </row>
    <row r="82" spans="1:53" s="5" customFormat="1" ht="17.25" customHeight="1">
      <c r="A82" s="246"/>
      <c r="B82" s="209">
        <v>1</v>
      </c>
      <c r="C82" s="13" t="s">
        <v>74</v>
      </c>
      <c r="D82" s="14">
        <v>1.5</v>
      </c>
      <c r="E82" s="14">
        <v>0.61499999999999999</v>
      </c>
      <c r="F82" s="227">
        <v>11021</v>
      </c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46"/>
      <c r="AD82" s="246"/>
      <c r="AE82" s="246"/>
      <c r="AF82" s="246"/>
      <c r="AG82" s="246"/>
      <c r="AH82" s="246"/>
      <c r="AI82" s="246"/>
      <c r="AJ82" s="246"/>
      <c r="AK82" s="246"/>
      <c r="AL82" s="246"/>
      <c r="AM82" s="246"/>
      <c r="AN82" s="246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6"/>
      <c r="BA82" s="246"/>
    </row>
    <row r="83" spans="1:53" s="3" customFormat="1" ht="15">
      <c r="A83" s="246"/>
      <c r="B83" s="208"/>
      <c r="C83" s="25" t="s">
        <v>617</v>
      </c>
      <c r="D83" s="30"/>
      <c r="E83" s="30"/>
      <c r="F83" s="221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46"/>
      <c r="AF83" s="246"/>
      <c r="AG83" s="246"/>
      <c r="AH83" s="246"/>
      <c r="AI83" s="246"/>
      <c r="AJ83" s="246"/>
      <c r="AK83" s="246"/>
      <c r="AL83" s="246"/>
      <c r="AM83" s="246"/>
      <c r="AN83" s="246"/>
      <c r="AO83" s="246"/>
      <c r="AP83" s="246"/>
      <c r="AQ83" s="246"/>
      <c r="AR83" s="246"/>
      <c r="AS83" s="246"/>
      <c r="AT83" s="246"/>
      <c r="AU83" s="246"/>
      <c r="AV83" s="246"/>
      <c r="AW83" s="246"/>
      <c r="AX83" s="246"/>
      <c r="AY83" s="246"/>
      <c r="AZ83" s="246"/>
      <c r="BA83" s="246"/>
    </row>
    <row r="84" spans="1:53" s="5" customFormat="1" ht="15">
      <c r="A84" s="246"/>
      <c r="B84" s="209">
        <v>1</v>
      </c>
      <c r="C84" s="13" t="s">
        <v>76</v>
      </c>
      <c r="D84" s="14">
        <v>2.89</v>
      </c>
      <c r="E84" s="14">
        <v>1.131</v>
      </c>
      <c r="F84" s="227">
        <v>20628</v>
      </c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</row>
    <row r="85" spans="1:53" s="3" customFormat="1" ht="15">
      <c r="A85" s="246"/>
      <c r="B85" s="208"/>
      <c r="C85" s="25" t="s">
        <v>618</v>
      </c>
      <c r="D85" s="30"/>
      <c r="E85" s="30"/>
      <c r="F85" s="220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  <c r="AO85" s="246"/>
      <c r="AP85" s="246"/>
      <c r="AQ85" s="246"/>
      <c r="AR85" s="246"/>
      <c r="AS85" s="246"/>
      <c r="AT85" s="246"/>
      <c r="AU85" s="246"/>
      <c r="AV85" s="246"/>
      <c r="AW85" s="246"/>
      <c r="AX85" s="246"/>
      <c r="AY85" s="246"/>
      <c r="AZ85" s="246"/>
      <c r="BA85" s="246"/>
    </row>
    <row r="86" spans="1:53" s="5" customFormat="1" ht="15">
      <c r="A86" s="246"/>
      <c r="B86" s="209">
        <v>1</v>
      </c>
      <c r="C86" s="13" t="s">
        <v>78</v>
      </c>
      <c r="D86" s="14">
        <v>2.5</v>
      </c>
      <c r="E86" s="14">
        <v>1</v>
      </c>
      <c r="F86" s="227">
        <v>15106</v>
      </c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  <c r="AK86" s="246"/>
      <c r="AL86" s="246"/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6"/>
      <c r="AY86" s="246"/>
      <c r="AZ86" s="246"/>
      <c r="BA86" s="246"/>
    </row>
    <row r="87" spans="1:53" s="5" customFormat="1" ht="15">
      <c r="A87" s="246"/>
      <c r="B87" s="209">
        <v>2</v>
      </c>
      <c r="C87" s="13" t="s">
        <v>79</v>
      </c>
      <c r="D87" s="14">
        <v>4.2</v>
      </c>
      <c r="E87" s="14">
        <v>1.68</v>
      </c>
      <c r="F87" s="227">
        <v>24150</v>
      </c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</row>
    <row r="88" spans="1:53" s="5" customFormat="1" ht="15">
      <c r="A88" s="246"/>
      <c r="B88" s="209">
        <v>3</v>
      </c>
      <c r="C88" s="13" t="s">
        <v>80</v>
      </c>
      <c r="D88" s="14">
        <v>2.2000000000000002</v>
      </c>
      <c r="E88" s="14">
        <v>0.88</v>
      </c>
      <c r="F88" s="227">
        <v>11865</v>
      </c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46"/>
      <c r="AD88" s="246"/>
      <c r="AE88" s="246"/>
      <c r="AF88" s="246"/>
      <c r="AG88" s="246"/>
      <c r="AH88" s="246"/>
      <c r="AI88" s="246"/>
      <c r="AJ88" s="246"/>
      <c r="AK88" s="246"/>
      <c r="AL88" s="246"/>
      <c r="AM88" s="246"/>
      <c r="AN88" s="246"/>
      <c r="AO88" s="246"/>
      <c r="AP88" s="246"/>
      <c r="AQ88" s="246"/>
      <c r="AR88" s="246"/>
      <c r="AS88" s="246"/>
      <c r="AT88" s="246"/>
      <c r="AU88" s="246"/>
      <c r="AV88" s="246"/>
      <c r="AW88" s="246"/>
      <c r="AX88" s="246"/>
      <c r="AY88" s="246"/>
      <c r="AZ88" s="246"/>
      <c r="BA88" s="246"/>
    </row>
    <row r="89" spans="1:53" s="5" customFormat="1" ht="15">
      <c r="A89" s="246"/>
      <c r="B89" s="209">
        <v>4</v>
      </c>
      <c r="C89" s="13" t="s">
        <v>614</v>
      </c>
      <c r="D89" s="14">
        <v>2.2000000000000002</v>
      </c>
      <c r="E89" s="14">
        <v>0.88</v>
      </c>
      <c r="F89" s="227">
        <v>10395</v>
      </c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  <c r="AE89" s="246"/>
      <c r="AF89" s="246"/>
      <c r="AG89" s="246"/>
      <c r="AH89" s="246"/>
      <c r="AI89" s="246"/>
      <c r="AJ89" s="246"/>
      <c r="AK89" s="246"/>
      <c r="AL89" s="246"/>
      <c r="AM89" s="246"/>
      <c r="AN89" s="246"/>
      <c r="AO89" s="246"/>
      <c r="AP89" s="246"/>
      <c r="AQ89" s="246"/>
      <c r="AR89" s="246"/>
      <c r="AS89" s="246"/>
      <c r="AT89" s="246"/>
      <c r="AU89" s="246"/>
      <c r="AV89" s="246"/>
      <c r="AW89" s="246"/>
      <c r="AX89" s="246"/>
      <c r="AY89" s="246"/>
      <c r="AZ89" s="246"/>
      <c r="BA89" s="246"/>
    </row>
    <row r="90" spans="1:53" s="5" customFormat="1" ht="15">
      <c r="A90" s="246"/>
      <c r="B90" s="209">
        <v>5</v>
      </c>
      <c r="C90" s="13" t="s">
        <v>605</v>
      </c>
      <c r="D90" s="14">
        <v>2.2000000000000002</v>
      </c>
      <c r="E90" s="14">
        <v>0.88</v>
      </c>
      <c r="F90" s="227">
        <v>11235</v>
      </c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6"/>
      <c r="AH90" s="246"/>
      <c r="AI90" s="246"/>
      <c r="AJ90" s="246"/>
      <c r="AK90" s="246"/>
      <c r="AL90" s="246"/>
      <c r="AM90" s="246"/>
      <c r="AN90" s="246"/>
      <c r="AO90" s="246"/>
      <c r="AP90" s="246"/>
      <c r="AQ90" s="246"/>
      <c r="AR90" s="246"/>
      <c r="AS90" s="246"/>
      <c r="AT90" s="246"/>
      <c r="AU90" s="246"/>
      <c r="AV90" s="246"/>
      <c r="AW90" s="246"/>
      <c r="AX90" s="246"/>
      <c r="AY90" s="246"/>
      <c r="AZ90" s="246"/>
      <c r="BA90" s="246"/>
    </row>
    <row r="91" spans="1:53" s="5" customFormat="1" ht="15">
      <c r="A91" s="246"/>
      <c r="B91" s="209">
        <v>6</v>
      </c>
      <c r="C91" s="13" t="s">
        <v>606</v>
      </c>
      <c r="D91" s="14">
        <v>2.2000000000000002</v>
      </c>
      <c r="E91" s="14">
        <v>0.88</v>
      </c>
      <c r="F91" s="227">
        <v>10290</v>
      </c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6"/>
      <c r="AB91" s="246"/>
      <c r="AC91" s="246"/>
      <c r="AD91" s="246"/>
      <c r="AE91" s="246"/>
      <c r="AF91" s="246"/>
      <c r="AG91" s="246"/>
      <c r="AH91" s="246"/>
      <c r="AI91" s="246"/>
      <c r="AJ91" s="246"/>
      <c r="AK91" s="246"/>
      <c r="AL91" s="246"/>
      <c r="AM91" s="246"/>
      <c r="AN91" s="246"/>
      <c r="AO91" s="246"/>
      <c r="AP91" s="246"/>
      <c r="AQ91" s="246"/>
      <c r="AR91" s="246"/>
      <c r="AS91" s="246"/>
      <c r="AT91" s="246"/>
      <c r="AU91" s="246"/>
      <c r="AV91" s="246"/>
      <c r="AW91" s="246"/>
      <c r="AX91" s="246"/>
      <c r="AY91" s="246"/>
      <c r="AZ91" s="246"/>
      <c r="BA91" s="246"/>
    </row>
    <row r="92" spans="1:53" s="3" customFormat="1" ht="15">
      <c r="A92" s="246"/>
      <c r="B92" s="208"/>
      <c r="C92" s="25" t="s">
        <v>619</v>
      </c>
      <c r="D92" s="30"/>
      <c r="E92" s="30"/>
      <c r="F92" s="220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6"/>
      <c r="AH92" s="246"/>
      <c r="AI92" s="246"/>
      <c r="AJ92" s="246"/>
      <c r="AK92" s="246"/>
      <c r="AL92" s="246"/>
      <c r="AM92" s="246"/>
      <c r="AN92" s="24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</row>
    <row r="93" spans="1:53" s="5" customFormat="1" ht="15">
      <c r="A93" s="246"/>
      <c r="B93" s="209">
        <v>1</v>
      </c>
      <c r="C93" s="13" t="s">
        <v>82</v>
      </c>
      <c r="D93" s="14">
        <v>0.9</v>
      </c>
      <c r="E93" s="14">
        <v>0.36</v>
      </c>
      <c r="F93" s="227">
        <v>5900</v>
      </c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46"/>
      <c r="AD93" s="246"/>
      <c r="AE93" s="246"/>
      <c r="AF93" s="246"/>
      <c r="AG93" s="246"/>
      <c r="AH93" s="246"/>
      <c r="AI93" s="246"/>
      <c r="AJ93" s="246"/>
      <c r="AK93" s="246"/>
      <c r="AL93" s="246"/>
      <c r="AM93" s="246"/>
      <c r="AN93" s="246"/>
      <c r="AO93" s="246"/>
      <c r="AP93" s="246"/>
      <c r="AQ93" s="246"/>
      <c r="AR93" s="246"/>
      <c r="AS93" s="246"/>
      <c r="AT93" s="246"/>
      <c r="AU93" s="246"/>
      <c r="AV93" s="246"/>
      <c r="AW93" s="246"/>
      <c r="AX93" s="246"/>
      <c r="AY93" s="246"/>
      <c r="AZ93" s="246"/>
      <c r="BA93" s="246"/>
    </row>
    <row r="94" spans="1:53" s="5" customFormat="1" ht="15">
      <c r="A94" s="246"/>
      <c r="B94" s="209">
        <v>2</v>
      </c>
      <c r="C94" s="13" t="s">
        <v>83</v>
      </c>
      <c r="D94" s="14">
        <v>0.9</v>
      </c>
      <c r="E94" s="14">
        <v>0.36</v>
      </c>
      <c r="F94" s="227">
        <v>6950</v>
      </c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246"/>
      <c r="AD94" s="246"/>
      <c r="AE94" s="246"/>
      <c r="AF94" s="246"/>
      <c r="AG94" s="246"/>
      <c r="AH94" s="246"/>
      <c r="AI94" s="246"/>
      <c r="AJ94" s="246"/>
      <c r="AK94" s="246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6"/>
      <c r="AW94" s="246"/>
      <c r="AX94" s="246"/>
      <c r="AY94" s="246"/>
      <c r="AZ94" s="246"/>
      <c r="BA94" s="246"/>
    </row>
    <row r="95" spans="1:53" s="5" customFormat="1" ht="15">
      <c r="A95" s="246"/>
      <c r="B95" s="209">
        <v>3</v>
      </c>
      <c r="C95" s="13" t="s">
        <v>84</v>
      </c>
      <c r="D95" s="14">
        <v>1.125</v>
      </c>
      <c r="E95" s="14">
        <v>0.45</v>
      </c>
      <c r="F95" s="227">
        <v>8256</v>
      </c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246"/>
      <c r="AT95" s="246"/>
      <c r="AU95" s="246"/>
      <c r="AV95" s="246"/>
      <c r="AW95" s="246"/>
      <c r="AX95" s="246"/>
      <c r="AY95" s="246"/>
      <c r="AZ95" s="246"/>
      <c r="BA95" s="246"/>
    </row>
    <row r="96" spans="1:53" s="5" customFormat="1" ht="15">
      <c r="A96" s="246"/>
      <c r="B96" s="209">
        <v>4</v>
      </c>
      <c r="C96" s="13" t="s">
        <v>85</v>
      </c>
      <c r="D96" s="14">
        <v>1.8</v>
      </c>
      <c r="E96" s="14">
        <v>0.72</v>
      </c>
      <c r="F96" s="227">
        <v>16692</v>
      </c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6"/>
      <c r="AH96" s="246"/>
      <c r="AI96" s="246"/>
      <c r="AJ96" s="246"/>
      <c r="AK96" s="246"/>
      <c r="AL96" s="246"/>
      <c r="AM96" s="246"/>
      <c r="AN96" s="246"/>
      <c r="AO96" s="246"/>
      <c r="AP96" s="246"/>
      <c r="AQ96" s="246"/>
      <c r="AR96" s="246"/>
      <c r="AS96" s="246"/>
      <c r="AT96" s="246"/>
      <c r="AU96" s="246"/>
      <c r="AV96" s="246"/>
      <c r="AW96" s="246"/>
      <c r="AX96" s="246"/>
      <c r="AY96" s="246"/>
      <c r="AZ96" s="246"/>
      <c r="BA96" s="246"/>
    </row>
    <row r="97" spans="1:53" s="5" customFormat="1" ht="15">
      <c r="A97" s="246"/>
      <c r="B97" s="209">
        <v>5</v>
      </c>
      <c r="C97" s="13" t="s">
        <v>86</v>
      </c>
      <c r="D97" s="14">
        <v>1.8</v>
      </c>
      <c r="E97" s="14">
        <v>0.72</v>
      </c>
      <c r="F97" s="227">
        <v>13150</v>
      </c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  <c r="AO97" s="246"/>
      <c r="AP97" s="246"/>
      <c r="AQ97" s="246"/>
      <c r="AR97" s="246"/>
      <c r="AS97" s="246"/>
      <c r="AT97" s="246"/>
      <c r="AU97" s="246"/>
      <c r="AV97" s="246"/>
      <c r="AW97" s="246"/>
      <c r="AX97" s="246"/>
      <c r="AY97" s="246"/>
      <c r="AZ97" s="246"/>
      <c r="BA97" s="246"/>
    </row>
    <row r="98" spans="1:53" s="5" customFormat="1" ht="15">
      <c r="A98" s="246"/>
      <c r="B98" s="209">
        <v>6</v>
      </c>
      <c r="C98" s="13" t="s">
        <v>87</v>
      </c>
      <c r="D98" s="14">
        <v>2.4750000000000001</v>
      </c>
      <c r="E98" s="14">
        <v>0.99</v>
      </c>
      <c r="F98" s="227">
        <v>20300</v>
      </c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6"/>
      <c r="AH98" s="246"/>
      <c r="AI98" s="246"/>
      <c r="AJ98" s="246"/>
      <c r="AK98" s="246"/>
      <c r="AL98" s="246"/>
      <c r="AM98" s="246"/>
      <c r="AN98" s="246"/>
      <c r="AO98" s="246"/>
      <c r="AP98" s="246"/>
      <c r="AQ98" s="246"/>
      <c r="AR98" s="246"/>
      <c r="AS98" s="246"/>
      <c r="AT98" s="246"/>
      <c r="AU98" s="246"/>
      <c r="AV98" s="246"/>
      <c r="AW98" s="246"/>
      <c r="AX98" s="246"/>
      <c r="AY98" s="246"/>
      <c r="AZ98" s="246"/>
      <c r="BA98" s="246"/>
    </row>
    <row r="99" spans="1:53" s="5" customFormat="1" ht="15">
      <c r="B99" s="209">
        <v>7</v>
      </c>
      <c r="C99" s="13" t="s">
        <v>88</v>
      </c>
      <c r="D99" s="14">
        <v>2.4750000000000001</v>
      </c>
      <c r="E99" s="14">
        <v>0.99</v>
      </c>
      <c r="F99" s="227">
        <v>16975</v>
      </c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6"/>
      <c r="AH99" s="246"/>
      <c r="AI99" s="246"/>
      <c r="AJ99" s="246"/>
      <c r="AK99" s="246"/>
      <c r="AL99" s="246"/>
      <c r="AM99" s="246"/>
      <c r="AN99" s="246"/>
      <c r="AO99" s="246"/>
      <c r="AP99" s="246"/>
      <c r="AQ99" s="246"/>
      <c r="AR99" s="246"/>
      <c r="AS99" s="246"/>
      <c r="AT99" s="246"/>
      <c r="AU99" s="246"/>
      <c r="AV99" s="246"/>
      <c r="AW99" s="246"/>
      <c r="AX99" s="246"/>
      <c r="AY99" s="246"/>
      <c r="AZ99" s="246"/>
      <c r="BA99" s="246"/>
    </row>
    <row r="100" spans="1:53" s="5" customFormat="1" ht="15">
      <c r="B100" s="209">
        <v>8</v>
      </c>
      <c r="C100" s="13" t="s">
        <v>89</v>
      </c>
      <c r="D100" s="14">
        <v>3.55</v>
      </c>
      <c r="E100" s="14">
        <v>1.42</v>
      </c>
      <c r="F100" s="227">
        <v>33626</v>
      </c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46"/>
      <c r="AH100" s="246"/>
      <c r="AI100" s="246"/>
      <c r="AJ100" s="246"/>
      <c r="AK100" s="246"/>
      <c r="AL100" s="246"/>
      <c r="AM100" s="246"/>
      <c r="AN100" s="246"/>
      <c r="AO100" s="246"/>
      <c r="AP100" s="246"/>
      <c r="AQ100" s="246"/>
      <c r="AR100" s="246"/>
      <c r="AS100" s="246"/>
      <c r="AT100" s="246"/>
      <c r="AU100" s="246"/>
      <c r="AV100" s="246"/>
      <c r="AW100" s="246"/>
      <c r="AX100" s="246"/>
      <c r="AY100" s="246"/>
      <c r="AZ100" s="246"/>
      <c r="BA100" s="246"/>
    </row>
    <row r="101" spans="1:53" s="5" customFormat="1" ht="15">
      <c r="B101" s="209">
        <v>9</v>
      </c>
      <c r="C101" s="13" t="s">
        <v>90</v>
      </c>
      <c r="D101" s="14">
        <v>3.55</v>
      </c>
      <c r="E101" s="14">
        <v>1.42</v>
      </c>
      <c r="F101" s="227">
        <v>32625</v>
      </c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6"/>
      <c r="AH101" s="246"/>
      <c r="AI101" s="246"/>
      <c r="AJ101" s="246"/>
      <c r="AK101" s="246"/>
      <c r="AL101" s="246"/>
      <c r="AM101" s="246"/>
      <c r="AN101" s="246"/>
      <c r="AO101" s="246"/>
      <c r="AP101" s="246"/>
      <c r="AQ101" s="246"/>
      <c r="AR101" s="246"/>
      <c r="AS101" s="246"/>
      <c r="AT101" s="246"/>
      <c r="AU101" s="246"/>
      <c r="AV101" s="246"/>
      <c r="AW101" s="246"/>
      <c r="AX101" s="246"/>
      <c r="AY101" s="246"/>
      <c r="AZ101" s="246"/>
      <c r="BA101" s="246"/>
    </row>
    <row r="102" spans="1:53" s="5" customFormat="1" ht="15">
      <c r="B102" s="209">
        <v>10</v>
      </c>
      <c r="C102" s="13" t="s">
        <v>91</v>
      </c>
      <c r="D102" s="14">
        <v>0.7</v>
      </c>
      <c r="E102" s="14">
        <v>0.28000000000000003</v>
      </c>
      <c r="F102" s="227">
        <v>3585</v>
      </c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  <c r="AA102" s="246"/>
      <c r="AB102" s="246"/>
      <c r="AC102" s="246"/>
      <c r="AD102" s="246"/>
      <c r="AE102" s="246"/>
      <c r="AF102" s="246"/>
      <c r="AG102" s="246"/>
      <c r="AH102" s="246"/>
      <c r="AI102" s="246"/>
      <c r="AJ102" s="246"/>
      <c r="AK102" s="246"/>
      <c r="AL102" s="246"/>
      <c r="AM102" s="246"/>
      <c r="AN102" s="246"/>
      <c r="AO102" s="246"/>
      <c r="AP102" s="246"/>
      <c r="AQ102" s="246"/>
      <c r="AR102" s="246"/>
      <c r="AS102" s="246"/>
      <c r="AT102" s="246"/>
      <c r="AU102" s="246"/>
      <c r="AV102" s="246"/>
      <c r="AW102" s="246"/>
      <c r="AX102" s="246"/>
      <c r="AY102" s="246"/>
      <c r="AZ102" s="246"/>
      <c r="BA102" s="246"/>
    </row>
    <row r="103" spans="1:53" s="5" customFormat="1" ht="15">
      <c r="B103" s="209">
        <v>11</v>
      </c>
      <c r="C103" s="13" t="s">
        <v>92</v>
      </c>
      <c r="D103" s="14">
        <v>1.04</v>
      </c>
      <c r="E103" s="14">
        <v>0.42</v>
      </c>
      <c r="F103" s="227">
        <v>6790</v>
      </c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6"/>
      <c r="AE103" s="246"/>
      <c r="AF103" s="246"/>
      <c r="AG103" s="246"/>
      <c r="AH103" s="246"/>
      <c r="AI103" s="246"/>
      <c r="AJ103" s="246"/>
      <c r="AK103" s="246"/>
      <c r="AL103" s="246"/>
      <c r="AM103" s="246"/>
      <c r="AN103" s="246"/>
      <c r="AO103" s="246"/>
      <c r="AP103" s="246"/>
      <c r="AQ103" s="246"/>
      <c r="AR103" s="246"/>
      <c r="AS103" s="246"/>
      <c r="AT103" s="246"/>
      <c r="AU103" s="246"/>
      <c r="AV103" s="246"/>
      <c r="AW103" s="246"/>
      <c r="AX103" s="246"/>
      <c r="AY103" s="246"/>
      <c r="AZ103" s="246"/>
      <c r="BA103" s="246"/>
    </row>
    <row r="104" spans="1:53" s="5" customFormat="1" ht="15">
      <c r="B104" s="209">
        <v>12</v>
      </c>
      <c r="C104" s="13" t="s">
        <v>93</v>
      </c>
      <c r="D104" s="14">
        <v>1.77</v>
      </c>
      <c r="E104" s="14">
        <v>0.71</v>
      </c>
      <c r="F104" s="227">
        <v>10299</v>
      </c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6"/>
      <c r="AE104" s="246"/>
      <c r="AF104" s="246"/>
      <c r="AG104" s="246"/>
      <c r="AH104" s="246"/>
      <c r="AI104" s="246"/>
      <c r="AJ104" s="246"/>
      <c r="AK104" s="246"/>
      <c r="AL104" s="246"/>
      <c r="AM104" s="246"/>
      <c r="AN104" s="246"/>
      <c r="AO104" s="246"/>
      <c r="AP104" s="246"/>
      <c r="AQ104" s="246"/>
      <c r="AR104" s="246"/>
      <c r="AS104" s="246"/>
      <c r="AT104" s="246"/>
      <c r="AU104" s="246"/>
      <c r="AV104" s="246"/>
      <c r="AW104" s="246"/>
      <c r="AX104" s="246"/>
      <c r="AY104" s="246"/>
      <c r="AZ104" s="246"/>
      <c r="BA104" s="246"/>
    </row>
    <row r="105" spans="1:53" s="5" customFormat="1" ht="15">
      <c r="B105" s="209">
        <v>13</v>
      </c>
      <c r="C105" s="13" t="s">
        <v>94</v>
      </c>
      <c r="D105" s="14">
        <v>2.48</v>
      </c>
      <c r="E105" s="14">
        <v>0.99</v>
      </c>
      <c r="F105" s="227">
        <v>16172</v>
      </c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  <c r="W105" s="246"/>
      <c r="X105" s="246"/>
      <c r="Y105" s="246"/>
      <c r="Z105" s="246"/>
      <c r="AA105" s="246"/>
      <c r="AB105" s="246"/>
      <c r="AC105" s="246"/>
      <c r="AD105" s="246"/>
      <c r="AE105" s="246"/>
      <c r="AF105" s="246"/>
      <c r="AG105" s="246"/>
      <c r="AH105" s="246"/>
      <c r="AI105" s="246"/>
      <c r="AJ105" s="246"/>
      <c r="AK105" s="246"/>
      <c r="AL105" s="246"/>
      <c r="AM105" s="246"/>
      <c r="AN105" s="246"/>
      <c r="AO105" s="246"/>
      <c r="AP105" s="246"/>
      <c r="AQ105" s="246"/>
      <c r="AR105" s="246"/>
      <c r="AS105" s="246"/>
      <c r="AT105" s="246"/>
      <c r="AU105" s="246"/>
      <c r="AV105" s="246"/>
      <c r="AW105" s="246"/>
      <c r="AX105" s="246"/>
      <c r="AY105" s="246"/>
      <c r="AZ105" s="246"/>
      <c r="BA105" s="246"/>
    </row>
    <row r="106" spans="1:53" s="5" customFormat="1" ht="15">
      <c r="B106" s="209">
        <v>14</v>
      </c>
      <c r="C106" s="13" t="s">
        <v>95</v>
      </c>
      <c r="D106" s="14">
        <v>4.5999999999999996</v>
      </c>
      <c r="E106" s="14">
        <v>1.84</v>
      </c>
      <c r="F106" s="227">
        <v>25834</v>
      </c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6"/>
      <c r="AY106" s="246"/>
      <c r="AZ106" s="246"/>
      <c r="BA106" s="246"/>
    </row>
    <row r="107" spans="1:53" s="5" customFormat="1" ht="15">
      <c r="B107" s="209">
        <v>15</v>
      </c>
      <c r="C107" s="13" t="s">
        <v>379</v>
      </c>
      <c r="D107" s="14">
        <v>0.01</v>
      </c>
      <c r="E107" s="14">
        <v>4.0000000000000001E-3</v>
      </c>
      <c r="F107" s="227">
        <v>132</v>
      </c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46"/>
      <c r="AW107" s="246"/>
      <c r="AX107" s="246"/>
      <c r="AY107" s="246"/>
      <c r="AZ107" s="246"/>
      <c r="BA107" s="246"/>
    </row>
    <row r="108" spans="1:53" s="5" customFormat="1" ht="15.75" thickBot="1">
      <c r="B108" s="211">
        <v>16</v>
      </c>
      <c r="C108" s="212" t="s">
        <v>434</v>
      </c>
      <c r="D108" s="213">
        <v>1.2999999999999999E-2</v>
      </c>
      <c r="E108" s="213">
        <v>5.0000000000000001E-3</v>
      </c>
      <c r="F108" s="228">
        <v>135</v>
      </c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6"/>
      <c r="AL108" s="246"/>
      <c r="AM108" s="246"/>
      <c r="AN108" s="246"/>
      <c r="AO108" s="246"/>
      <c r="AP108" s="246"/>
      <c r="AQ108" s="246"/>
      <c r="AR108" s="246"/>
      <c r="AS108" s="246"/>
      <c r="AT108" s="246"/>
      <c r="AU108" s="246"/>
      <c r="AV108" s="246"/>
      <c r="AW108" s="246"/>
      <c r="AX108" s="246"/>
      <c r="AY108" s="246"/>
      <c r="AZ108" s="246"/>
      <c r="BA108" s="246"/>
    </row>
    <row r="109" spans="1:53" s="3" customFormat="1" ht="15">
      <c r="A109" s="5"/>
      <c r="B109" s="217"/>
      <c r="C109" s="218" t="s">
        <v>2</v>
      </c>
      <c r="D109" s="219"/>
      <c r="E109" s="219"/>
      <c r="F109" s="225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6"/>
      <c r="AC109" s="246"/>
      <c r="AD109" s="246"/>
      <c r="AE109" s="246"/>
      <c r="AF109" s="246"/>
      <c r="AG109" s="246"/>
      <c r="AH109" s="246"/>
      <c r="AI109" s="246"/>
      <c r="AJ109" s="246"/>
      <c r="AK109" s="246"/>
      <c r="AL109" s="246"/>
      <c r="AM109" s="246"/>
      <c r="AN109" s="246"/>
      <c r="AO109" s="246"/>
      <c r="AP109" s="246"/>
      <c r="AQ109" s="246"/>
      <c r="AR109" s="246"/>
      <c r="AS109" s="246"/>
      <c r="AT109" s="246"/>
      <c r="AU109" s="246"/>
      <c r="AV109" s="246"/>
      <c r="AW109" s="246"/>
      <c r="AX109" s="246"/>
      <c r="AY109" s="246"/>
      <c r="AZ109" s="246"/>
      <c r="BA109" s="246"/>
    </row>
    <row r="110" spans="1:53" s="3" customFormat="1" ht="15">
      <c r="A110" s="5"/>
      <c r="B110" s="214"/>
      <c r="C110" s="215" t="s">
        <v>620</v>
      </c>
      <c r="D110" s="216"/>
      <c r="E110" s="216"/>
      <c r="F110" s="222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  <c r="Z110" s="246"/>
      <c r="AA110" s="246"/>
      <c r="AB110" s="246"/>
      <c r="AC110" s="246"/>
      <c r="AD110" s="246"/>
      <c r="AE110" s="246"/>
      <c r="AF110" s="246"/>
      <c r="AG110" s="246"/>
      <c r="AH110" s="246"/>
      <c r="AI110" s="246"/>
      <c r="AJ110" s="246"/>
      <c r="AK110" s="246"/>
      <c r="AL110" s="246"/>
      <c r="AM110" s="246"/>
      <c r="AN110" s="246"/>
      <c r="AO110" s="246"/>
      <c r="AP110" s="246"/>
      <c r="AQ110" s="246"/>
      <c r="AR110" s="246"/>
      <c r="AS110" s="246"/>
      <c r="AT110" s="246"/>
      <c r="AU110" s="246"/>
      <c r="AV110" s="246"/>
      <c r="AW110" s="246"/>
      <c r="AX110" s="246"/>
      <c r="AY110" s="246"/>
      <c r="AZ110" s="246"/>
      <c r="BA110" s="246"/>
    </row>
    <row r="111" spans="1:53" s="5" customFormat="1" ht="15">
      <c r="B111" s="209">
        <v>1</v>
      </c>
      <c r="C111" s="13" t="s">
        <v>97</v>
      </c>
      <c r="D111" s="14">
        <v>0.6</v>
      </c>
      <c r="E111" s="14">
        <v>0.24</v>
      </c>
      <c r="F111" s="230">
        <v>3566</v>
      </c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46"/>
      <c r="AF111" s="246"/>
      <c r="AG111" s="246"/>
      <c r="AH111" s="246"/>
      <c r="AI111" s="246"/>
      <c r="AJ111" s="246"/>
      <c r="AK111" s="246"/>
      <c r="AL111" s="246"/>
      <c r="AM111" s="246"/>
      <c r="AN111" s="246"/>
      <c r="AO111" s="246"/>
      <c r="AP111" s="246"/>
      <c r="AQ111" s="246"/>
      <c r="AR111" s="246"/>
      <c r="AS111" s="246"/>
      <c r="AT111" s="246"/>
      <c r="AU111" s="246"/>
      <c r="AV111" s="246"/>
      <c r="AW111" s="246"/>
      <c r="AX111" s="246"/>
      <c r="AY111" s="246"/>
      <c r="AZ111" s="246"/>
      <c r="BA111" s="246"/>
    </row>
    <row r="112" spans="1:53" s="5" customFormat="1" ht="15">
      <c r="B112" s="209">
        <v>2</v>
      </c>
      <c r="C112" s="13" t="s">
        <v>98</v>
      </c>
      <c r="D112" s="14">
        <v>0.6</v>
      </c>
      <c r="E112" s="14">
        <v>0.24</v>
      </c>
      <c r="F112" s="230">
        <v>3920</v>
      </c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  <c r="AA112" s="246"/>
      <c r="AB112" s="246"/>
      <c r="AC112" s="246"/>
      <c r="AD112" s="246"/>
      <c r="AE112" s="246"/>
      <c r="AF112" s="246"/>
      <c r="AG112" s="246"/>
      <c r="AH112" s="246"/>
      <c r="AI112" s="246"/>
      <c r="AJ112" s="246"/>
      <c r="AK112" s="246"/>
      <c r="AL112" s="246"/>
      <c r="AM112" s="246"/>
      <c r="AN112" s="246"/>
      <c r="AO112" s="246"/>
      <c r="AP112" s="246"/>
      <c r="AQ112" s="246"/>
      <c r="AR112" s="246"/>
      <c r="AS112" s="246"/>
      <c r="AT112" s="246"/>
      <c r="AU112" s="246"/>
      <c r="AV112" s="246"/>
      <c r="AW112" s="246"/>
      <c r="AX112" s="246"/>
      <c r="AY112" s="246"/>
      <c r="AZ112" s="246"/>
      <c r="BA112" s="246"/>
    </row>
    <row r="113" spans="1:53" s="5" customFormat="1" ht="15">
      <c r="B113" s="209">
        <v>3</v>
      </c>
      <c r="C113" s="13" t="s">
        <v>99</v>
      </c>
      <c r="D113" s="14">
        <v>1</v>
      </c>
      <c r="E113" s="14">
        <v>0.4</v>
      </c>
      <c r="F113" s="230">
        <v>5554</v>
      </c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  <c r="AA113" s="246"/>
      <c r="AB113" s="246"/>
      <c r="AC113" s="246"/>
      <c r="AD113" s="246"/>
      <c r="AE113" s="246"/>
      <c r="AF113" s="246"/>
      <c r="AG113" s="246"/>
      <c r="AH113" s="246"/>
      <c r="AI113" s="246"/>
      <c r="AJ113" s="246"/>
      <c r="AK113" s="246"/>
      <c r="AL113" s="246"/>
      <c r="AM113" s="246"/>
      <c r="AN113" s="246"/>
      <c r="AO113" s="246"/>
      <c r="AP113" s="246"/>
      <c r="AQ113" s="246"/>
      <c r="AR113" s="246"/>
      <c r="AS113" s="246"/>
      <c r="AT113" s="246"/>
      <c r="AU113" s="246"/>
      <c r="AV113" s="246"/>
      <c r="AW113" s="246"/>
      <c r="AX113" s="246"/>
      <c r="AY113" s="246"/>
      <c r="AZ113" s="246"/>
      <c r="BA113" s="246"/>
    </row>
    <row r="114" spans="1:53" s="5" customFormat="1" ht="15">
      <c r="B114" s="209">
        <v>4</v>
      </c>
      <c r="C114" s="13" t="s">
        <v>100</v>
      </c>
      <c r="D114" s="14">
        <v>1</v>
      </c>
      <c r="E114" s="14">
        <v>0.39</v>
      </c>
      <c r="F114" s="230">
        <v>6990</v>
      </c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/>
      <c r="AE114" s="246"/>
      <c r="AF114" s="246"/>
      <c r="AG114" s="246"/>
      <c r="AH114" s="246"/>
      <c r="AI114" s="246"/>
      <c r="AJ114" s="246"/>
      <c r="AK114" s="246"/>
      <c r="AL114" s="246"/>
      <c r="AM114" s="246"/>
      <c r="AN114" s="246"/>
      <c r="AO114" s="246"/>
      <c r="AP114" s="246"/>
      <c r="AQ114" s="246"/>
      <c r="AR114" s="246"/>
      <c r="AS114" s="246"/>
      <c r="AT114" s="246"/>
      <c r="AU114" s="246"/>
      <c r="AV114" s="246"/>
      <c r="AW114" s="246"/>
      <c r="AX114" s="246"/>
      <c r="AY114" s="246"/>
      <c r="AZ114" s="246"/>
      <c r="BA114" s="246"/>
    </row>
    <row r="115" spans="1:53" s="5" customFormat="1" ht="15">
      <c r="B115" s="209">
        <v>5</v>
      </c>
      <c r="C115" s="13" t="s">
        <v>101</v>
      </c>
      <c r="D115" s="14">
        <v>0.3</v>
      </c>
      <c r="E115" s="14">
        <v>0.11899999999999999</v>
      </c>
      <c r="F115" s="230">
        <v>1629</v>
      </c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46"/>
      <c r="AF115" s="246"/>
      <c r="AG115" s="246"/>
      <c r="AH115" s="246"/>
      <c r="AI115" s="246"/>
      <c r="AJ115" s="246"/>
      <c r="AK115" s="246"/>
      <c r="AL115" s="246"/>
      <c r="AM115" s="246"/>
      <c r="AN115" s="246"/>
      <c r="AO115" s="246"/>
      <c r="AP115" s="246"/>
      <c r="AQ115" s="246"/>
      <c r="AR115" s="246"/>
      <c r="AS115" s="246"/>
      <c r="AT115" s="246"/>
      <c r="AU115" s="246"/>
      <c r="AV115" s="246"/>
      <c r="AW115" s="246"/>
      <c r="AX115" s="246"/>
      <c r="AY115" s="246"/>
      <c r="AZ115" s="246"/>
      <c r="BA115" s="246"/>
    </row>
    <row r="116" spans="1:53" s="5" customFormat="1" ht="15">
      <c r="B116" s="209">
        <v>6</v>
      </c>
      <c r="C116" s="13" t="s">
        <v>102</v>
      </c>
      <c r="D116" s="14">
        <v>1.48</v>
      </c>
      <c r="E116" s="14">
        <v>0.59</v>
      </c>
      <c r="F116" s="230">
        <v>12350</v>
      </c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46"/>
      <c r="AA116" s="246"/>
      <c r="AB116" s="246"/>
      <c r="AC116" s="246"/>
      <c r="AD116" s="246"/>
      <c r="AE116" s="246"/>
      <c r="AF116" s="246"/>
      <c r="AG116" s="246"/>
      <c r="AH116" s="246"/>
      <c r="AI116" s="246"/>
      <c r="AJ116" s="246"/>
      <c r="AK116" s="246"/>
      <c r="AL116" s="246"/>
      <c r="AM116" s="246"/>
      <c r="AN116" s="246"/>
      <c r="AO116" s="246"/>
      <c r="AP116" s="246"/>
      <c r="AQ116" s="246"/>
      <c r="AR116" s="246"/>
      <c r="AS116" s="246"/>
      <c r="AT116" s="246"/>
      <c r="AU116" s="246"/>
      <c r="AV116" s="246"/>
      <c r="AW116" s="246"/>
      <c r="AX116" s="246"/>
      <c r="AY116" s="246"/>
      <c r="AZ116" s="246"/>
      <c r="BA116" s="246"/>
    </row>
    <row r="117" spans="1:53" s="5" customFormat="1" ht="15">
      <c r="B117" s="209">
        <v>7</v>
      </c>
      <c r="C117" s="13" t="s">
        <v>103</v>
      </c>
      <c r="D117" s="14">
        <v>1.38</v>
      </c>
      <c r="E117" s="14">
        <v>0.55000000000000004</v>
      </c>
      <c r="F117" s="230">
        <v>12926</v>
      </c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  <c r="Z117" s="246"/>
      <c r="AA117" s="246"/>
      <c r="AB117" s="246"/>
      <c r="AC117" s="246"/>
      <c r="AD117" s="246"/>
      <c r="AE117" s="246"/>
      <c r="AF117" s="246"/>
      <c r="AG117" s="246"/>
      <c r="AH117" s="246"/>
      <c r="AI117" s="246"/>
      <c r="AJ117" s="246"/>
      <c r="AK117" s="246"/>
      <c r="AL117" s="246"/>
      <c r="AM117" s="246"/>
      <c r="AN117" s="246"/>
      <c r="AO117" s="246"/>
      <c r="AP117" s="246"/>
      <c r="AQ117" s="246"/>
      <c r="AR117" s="246"/>
      <c r="AS117" s="246"/>
      <c r="AT117" s="246"/>
      <c r="AU117" s="246"/>
      <c r="AV117" s="246"/>
      <c r="AW117" s="246"/>
      <c r="AX117" s="246"/>
      <c r="AY117" s="246"/>
      <c r="AZ117" s="246"/>
      <c r="BA117" s="246"/>
    </row>
    <row r="118" spans="1:53" s="5" customFormat="1" ht="15">
      <c r="B118" s="209">
        <v>8</v>
      </c>
      <c r="C118" s="13" t="s">
        <v>104</v>
      </c>
      <c r="D118" s="14">
        <v>1.4</v>
      </c>
      <c r="E118" s="14">
        <v>0.55000000000000004</v>
      </c>
      <c r="F118" s="230">
        <v>15082</v>
      </c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46"/>
      <c r="AA118" s="246"/>
      <c r="AB118" s="246"/>
      <c r="AC118" s="246"/>
      <c r="AD118" s="246"/>
      <c r="AE118" s="246"/>
      <c r="AF118" s="246"/>
      <c r="AG118" s="246"/>
      <c r="AH118" s="246"/>
      <c r="AI118" s="246"/>
      <c r="AJ118" s="246"/>
      <c r="AK118" s="246"/>
      <c r="AL118" s="246"/>
      <c r="AM118" s="246"/>
      <c r="AN118" s="246"/>
      <c r="AO118" s="246"/>
      <c r="AP118" s="246"/>
      <c r="AQ118" s="246"/>
      <c r="AR118" s="246"/>
      <c r="AS118" s="246"/>
      <c r="AT118" s="246"/>
      <c r="AU118" s="246"/>
      <c r="AV118" s="246"/>
      <c r="AW118" s="246"/>
      <c r="AX118" s="246"/>
      <c r="AY118" s="246"/>
      <c r="AZ118" s="246"/>
      <c r="BA118" s="246"/>
    </row>
    <row r="119" spans="1:53" s="5" customFormat="1" ht="15">
      <c r="B119" s="209">
        <v>9</v>
      </c>
      <c r="C119" s="13" t="s">
        <v>105</v>
      </c>
      <c r="D119" s="14">
        <v>0.25</v>
      </c>
      <c r="E119" s="14">
        <v>0.1</v>
      </c>
      <c r="F119" s="230">
        <v>1961</v>
      </c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6"/>
      <c r="AA119" s="246"/>
      <c r="AB119" s="246"/>
      <c r="AC119" s="246"/>
      <c r="AD119" s="246"/>
      <c r="AE119" s="246"/>
      <c r="AF119" s="246"/>
      <c r="AG119" s="246"/>
      <c r="AH119" s="246"/>
      <c r="AI119" s="246"/>
      <c r="AJ119" s="246"/>
      <c r="AK119" s="246"/>
      <c r="AL119" s="246"/>
      <c r="AM119" s="246"/>
      <c r="AN119" s="246"/>
      <c r="AO119" s="246"/>
      <c r="AP119" s="246"/>
      <c r="AQ119" s="246"/>
      <c r="AR119" s="246"/>
      <c r="AS119" s="246"/>
      <c r="AT119" s="246"/>
      <c r="AU119" s="246"/>
      <c r="AV119" s="246"/>
      <c r="AW119" s="246"/>
      <c r="AX119" s="246"/>
      <c r="AY119" s="246"/>
      <c r="AZ119" s="246"/>
      <c r="BA119" s="246"/>
    </row>
    <row r="120" spans="1:53" s="5" customFormat="1" ht="15">
      <c r="B120" s="209">
        <v>10</v>
      </c>
      <c r="C120" s="13" t="s">
        <v>106</v>
      </c>
      <c r="D120" s="14">
        <v>0.57999999999999996</v>
      </c>
      <c r="E120" s="14">
        <v>0.23200000000000001</v>
      </c>
      <c r="F120" s="230">
        <v>3812</v>
      </c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46"/>
      <c r="AF120" s="246"/>
      <c r="AG120" s="246"/>
      <c r="AH120" s="246"/>
      <c r="AI120" s="246"/>
      <c r="AJ120" s="246"/>
      <c r="AK120" s="246"/>
      <c r="AL120" s="246"/>
      <c r="AM120" s="246"/>
      <c r="AN120" s="246"/>
      <c r="AO120" s="246"/>
      <c r="AP120" s="246"/>
      <c r="AQ120" s="246"/>
      <c r="AR120" s="246"/>
      <c r="AS120" s="246"/>
      <c r="AT120" s="246"/>
      <c r="AU120" s="246"/>
      <c r="AV120" s="246"/>
      <c r="AW120" s="246"/>
      <c r="AX120" s="246"/>
      <c r="AY120" s="246"/>
      <c r="AZ120" s="246"/>
      <c r="BA120" s="246"/>
    </row>
    <row r="121" spans="1:53" s="5" customFormat="1" ht="15">
      <c r="B121" s="209">
        <v>11</v>
      </c>
      <c r="C121" s="13" t="s">
        <v>107</v>
      </c>
      <c r="D121" s="14">
        <v>1.1299999999999999</v>
      </c>
      <c r="E121" s="14">
        <v>0.45300000000000001</v>
      </c>
      <c r="F121" s="230">
        <v>6543</v>
      </c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46"/>
      <c r="AF121" s="246"/>
      <c r="AG121" s="246"/>
      <c r="AH121" s="246"/>
      <c r="AI121" s="246"/>
      <c r="AJ121" s="246"/>
      <c r="AK121" s="246"/>
      <c r="AL121" s="246"/>
      <c r="AM121" s="246"/>
      <c r="AN121" s="246"/>
      <c r="AO121" s="246"/>
      <c r="AP121" s="246"/>
      <c r="AQ121" s="246"/>
      <c r="AR121" s="246"/>
      <c r="AS121" s="246"/>
      <c r="AT121" s="246"/>
      <c r="AU121" s="246"/>
      <c r="AV121" s="246"/>
      <c r="AW121" s="246"/>
      <c r="AX121" s="246"/>
      <c r="AY121" s="246"/>
      <c r="AZ121" s="246"/>
      <c r="BA121" s="246"/>
    </row>
    <row r="122" spans="1:53" s="5" customFormat="1" ht="15">
      <c r="B122" s="209">
        <v>12</v>
      </c>
      <c r="C122" s="13" t="s">
        <v>108</v>
      </c>
      <c r="D122" s="14">
        <v>1.0900000000000001</v>
      </c>
      <c r="E122" s="14">
        <v>0.4</v>
      </c>
      <c r="F122" s="230">
        <v>6612</v>
      </c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  <c r="AA122" s="246"/>
      <c r="AB122" s="246"/>
      <c r="AC122" s="246"/>
      <c r="AD122" s="246"/>
      <c r="AE122" s="246"/>
      <c r="AF122" s="246"/>
      <c r="AG122" s="246"/>
      <c r="AH122" s="246"/>
      <c r="AI122" s="246"/>
      <c r="AJ122" s="246"/>
      <c r="AK122" s="246"/>
      <c r="AL122" s="246"/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6"/>
      <c r="AW122" s="246"/>
      <c r="AX122" s="246"/>
      <c r="AY122" s="246"/>
      <c r="AZ122" s="246"/>
      <c r="BA122" s="246"/>
    </row>
    <row r="123" spans="1:53" s="3" customFormat="1" ht="15">
      <c r="A123" s="5"/>
      <c r="B123" s="208"/>
      <c r="C123" s="25" t="s">
        <v>621</v>
      </c>
      <c r="D123" s="30"/>
      <c r="E123" s="30"/>
      <c r="F123" s="22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46"/>
      <c r="AA123" s="246"/>
      <c r="AB123" s="246"/>
      <c r="AC123" s="246"/>
      <c r="AD123" s="246"/>
      <c r="AE123" s="246"/>
      <c r="AF123" s="246"/>
      <c r="AG123" s="246"/>
      <c r="AH123" s="246"/>
      <c r="AI123" s="246"/>
      <c r="AJ123" s="246"/>
      <c r="AK123" s="246"/>
      <c r="AL123" s="246"/>
      <c r="AM123" s="246"/>
      <c r="AN123" s="246"/>
      <c r="AO123" s="246"/>
      <c r="AP123" s="246"/>
      <c r="AQ123" s="246"/>
      <c r="AR123" s="246"/>
      <c r="AS123" s="246"/>
      <c r="AT123" s="246"/>
      <c r="AU123" s="246"/>
      <c r="AV123" s="246"/>
      <c r="AW123" s="246"/>
      <c r="AX123" s="246"/>
      <c r="AY123" s="246"/>
      <c r="AZ123" s="246"/>
      <c r="BA123" s="246"/>
    </row>
    <row r="124" spans="1:53" s="5" customFormat="1" ht="15">
      <c r="B124" s="209">
        <v>1</v>
      </c>
      <c r="C124" s="13" t="s">
        <v>110</v>
      </c>
      <c r="D124" s="14">
        <v>1.075</v>
      </c>
      <c r="E124" s="14">
        <v>0.43</v>
      </c>
      <c r="F124" s="227">
        <v>8885</v>
      </c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6"/>
      <c r="Y124" s="246"/>
      <c r="Z124" s="246"/>
      <c r="AA124" s="246"/>
      <c r="AB124" s="246"/>
      <c r="AC124" s="246"/>
      <c r="AD124" s="246"/>
      <c r="AE124" s="246"/>
      <c r="AF124" s="246"/>
      <c r="AG124" s="246"/>
      <c r="AH124" s="246"/>
      <c r="AI124" s="246"/>
      <c r="AJ124" s="246"/>
      <c r="AK124" s="246"/>
      <c r="AL124" s="246"/>
      <c r="AM124" s="246"/>
      <c r="AN124" s="246"/>
      <c r="AO124" s="246"/>
      <c r="AP124" s="246"/>
      <c r="AQ124" s="246"/>
      <c r="AR124" s="246"/>
      <c r="AS124" s="246"/>
      <c r="AT124" s="246"/>
      <c r="AU124" s="246"/>
      <c r="AV124" s="246"/>
      <c r="AW124" s="246"/>
      <c r="AX124" s="246"/>
      <c r="AY124" s="246"/>
      <c r="AZ124" s="246"/>
      <c r="BA124" s="246"/>
    </row>
    <row r="125" spans="1:53" s="5" customFormat="1" ht="15">
      <c r="B125" s="209">
        <v>2</v>
      </c>
      <c r="C125" s="13" t="s">
        <v>111</v>
      </c>
      <c r="D125" s="14">
        <v>1.325</v>
      </c>
      <c r="E125" s="14">
        <v>0.53</v>
      </c>
      <c r="F125" s="227">
        <v>11578</v>
      </c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  <c r="Z125" s="246"/>
      <c r="AA125" s="246"/>
      <c r="AB125" s="246"/>
      <c r="AC125" s="246"/>
      <c r="AD125" s="246"/>
      <c r="AE125" s="246"/>
      <c r="AF125" s="246"/>
      <c r="AG125" s="246"/>
      <c r="AH125" s="246"/>
      <c r="AI125" s="246"/>
      <c r="AJ125" s="246"/>
      <c r="AK125" s="246"/>
      <c r="AL125" s="246"/>
      <c r="AM125" s="246"/>
      <c r="AN125" s="246"/>
      <c r="AO125" s="246"/>
      <c r="AP125" s="246"/>
      <c r="AQ125" s="246"/>
      <c r="AR125" s="246"/>
      <c r="AS125" s="246"/>
      <c r="AT125" s="246"/>
      <c r="AU125" s="246"/>
      <c r="AV125" s="246"/>
      <c r="AW125" s="246"/>
      <c r="AX125" s="246"/>
      <c r="AY125" s="246"/>
      <c r="AZ125" s="246"/>
      <c r="BA125" s="246"/>
    </row>
    <row r="126" spans="1:53" s="5" customFormat="1" ht="15">
      <c r="B126" s="209">
        <v>3</v>
      </c>
      <c r="C126" s="13" t="s">
        <v>112</v>
      </c>
      <c r="D126" s="14">
        <v>1.425</v>
      </c>
      <c r="E126" s="14">
        <v>0.56999999999999995</v>
      </c>
      <c r="F126" s="227">
        <v>14502</v>
      </c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6"/>
      <c r="AE126" s="246"/>
      <c r="AF126" s="246"/>
      <c r="AG126" s="246"/>
      <c r="AH126" s="246"/>
      <c r="AI126" s="246"/>
      <c r="AJ126" s="246"/>
      <c r="AK126" s="246"/>
      <c r="AL126" s="246"/>
      <c r="AM126" s="246"/>
      <c r="AN126" s="246"/>
      <c r="AO126" s="246"/>
      <c r="AP126" s="246"/>
      <c r="AQ126" s="246"/>
      <c r="AR126" s="246"/>
      <c r="AS126" s="246"/>
      <c r="AT126" s="246"/>
      <c r="AU126" s="246"/>
      <c r="AV126" s="246"/>
      <c r="AW126" s="246"/>
      <c r="AX126" s="246"/>
      <c r="AY126" s="246"/>
      <c r="AZ126" s="246"/>
      <c r="BA126" s="246"/>
    </row>
    <row r="127" spans="1:53" s="5" customFormat="1" ht="15">
      <c r="B127" s="209">
        <v>4</v>
      </c>
      <c r="C127" s="13" t="s">
        <v>113</v>
      </c>
      <c r="D127" s="14">
        <v>0.3</v>
      </c>
      <c r="E127" s="14">
        <v>0.11700000000000001</v>
      </c>
      <c r="F127" s="227">
        <v>2419</v>
      </c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  <c r="AA127" s="246"/>
      <c r="AB127" s="246"/>
      <c r="AC127" s="246"/>
      <c r="AD127" s="246"/>
      <c r="AE127" s="246"/>
      <c r="AF127" s="246"/>
      <c r="AG127" s="246"/>
      <c r="AH127" s="246"/>
      <c r="AI127" s="246"/>
      <c r="AJ127" s="246"/>
      <c r="AK127" s="246"/>
      <c r="AL127" s="246"/>
      <c r="AM127" s="246"/>
      <c r="AN127" s="246"/>
      <c r="AO127" s="246"/>
      <c r="AP127" s="246"/>
      <c r="AQ127" s="246"/>
      <c r="AR127" s="246"/>
      <c r="AS127" s="246"/>
      <c r="AT127" s="246"/>
      <c r="AU127" s="246"/>
      <c r="AV127" s="246"/>
      <c r="AW127" s="246"/>
      <c r="AX127" s="246"/>
      <c r="AY127" s="246"/>
      <c r="AZ127" s="246"/>
      <c r="BA127" s="246"/>
    </row>
    <row r="128" spans="1:53" s="5" customFormat="1" ht="15">
      <c r="B128" s="209">
        <v>5</v>
      </c>
      <c r="C128" s="13" t="s">
        <v>114</v>
      </c>
      <c r="D128" s="14">
        <v>0.42</v>
      </c>
      <c r="E128" s="14">
        <v>0.17</v>
      </c>
      <c r="F128" s="227">
        <v>3515</v>
      </c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  <c r="AA128" s="246"/>
      <c r="AB128" s="246"/>
      <c r="AC128" s="246"/>
      <c r="AD128" s="246"/>
      <c r="AE128" s="246"/>
      <c r="AF128" s="246"/>
      <c r="AG128" s="246"/>
      <c r="AH128" s="246"/>
      <c r="AI128" s="246"/>
      <c r="AJ128" s="246"/>
      <c r="AK128" s="246"/>
      <c r="AL128" s="246"/>
      <c r="AM128" s="246"/>
      <c r="AN128" s="246"/>
      <c r="AO128" s="246"/>
      <c r="AP128" s="246"/>
      <c r="AQ128" s="246"/>
      <c r="AR128" s="246"/>
      <c r="AS128" s="246"/>
      <c r="AT128" s="246"/>
      <c r="AU128" s="246"/>
      <c r="AV128" s="246"/>
      <c r="AW128" s="246"/>
      <c r="AX128" s="246"/>
      <c r="AY128" s="246"/>
      <c r="AZ128" s="246"/>
      <c r="BA128" s="246"/>
    </row>
    <row r="129" spans="1:53" s="5" customFormat="1" ht="15">
      <c r="B129" s="209">
        <v>6</v>
      </c>
      <c r="C129" s="13" t="s">
        <v>115</v>
      </c>
      <c r="D129" s="14">
        <v>0.5</v>
      </c>
      <c r="E129" s="14">
        <v>0.2</v>
      </c>
      <c r="F129" s="227">
        <v>4135</v>
      </c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  <c r="AB129" s="246"/>
      <c r="AC129" s="246"/>
      <c r="AD129" s="246"/>
      <c r="AE129" s="246"/>
      <c r="AF129" s="246"/>
      <c r="AG129" s="246"/>
      <c r="AH129" s="246"/>
      <c r="AI129" s="246"/>
      <c r="AJ129" s="246"/>
      <c r="AK129" s="246"/>
      <c r="AL129" s="246"/>
      <c r="AM129" s="246"/>
      <c r="AN129" s="246"/>
      <c r="AO129" s="246"/>
      <c r="AP129" s="246"/>
      <c r="AQ129" s="246"/>
      <c r="AR129" s="246"/>
      <c r="AS129" s="246"/>
      <c r="AT129" s="246"/>
      <c r="AU129" s="246"/>
      <c r="AV129" s="246"/>
      <c r="AW129" s="246"/>
      <c r="AX129" s="246"/>
      <c r="AY129" s="246"/>
      <c r="AZ129" s="246"/>
      <c r="BA129" s="246"/>
    </row>
    <row r="130" spans="1:53" s="3" customFormat="1" ht="15">
      <c r="A130" s="5"/>
      <c r="B130" s="208"/>
      <c r="C130" s="25" t="s">
        <v>622</v>
      </c>
      <c r="D130" s="30"/>
      <c r="E130" s="30"/>
      <c r="F130" s="221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  <c r="AB130" s="246"/>
      <c r="AC130" s="246"/>
      <c r="AD130" s="246"/>
      <c r="AE130" s="246"/>
      <c r="AF130" s="246"/>
      <c r="AG130" s="246"/>
      <c r="AH130" s="246"/>
      <c r="AI130" s="246"/>
      <c r="AJ130" s="246"/>
      <c r="AK130" s="246"/>
      <c r="AL130" s="246"/>
      <c r="AM130" s="246"/>
      <c r="AN130" s="246"/>
      <c r="AO130" s="246"/>
      <c r="AP130" s="246"/>
      <c r="AQ130" s="246"/>
      <c r="AR130" s="246"/>
      <c r="AS130" s="246"/>
      <c r="AT130" s="246"/>
      <c r="AU130" s="246"/>
      <c r="AV130" s="246"/>
      <c r="AW130" s="246"/>
      <c r="AX130" s="246"/>
      <c r="AY130" s="246"/>
      <c r="AZ130" s="246"/>
      <c r="BA130" s="246"/>
    </row>
    <row r="131" spans="1:53" s="5" customFormat="1" ht="15">
      <c r="B131" s="209">
        <v>1</v>
      </c>
      <c r="C131" s="13" t="s">
        <v>117</v>
      </c>
      <c r="D131" s="14">
        <v>1.6</v>
      </c>
      <c r="E131" s="14">
        <v>0.64100000000000001</v>
      </c>
      <c r="F131" s="230">
        <v>12036</v>
      </c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  <c r="AB131" s="246"/>
      <c r="AC131" s="246"/>
      <c r="AD131" s="246"/>
      <c r="AE131" s="246"/>
      <c r="AF131" s="246"/>
      <c r="AG131" s="246"/>
      <c r="AH131" s="246"/>
      <c r="AI131" s="246"/>
      <c r="AJ131" s="246"/>
      <c r="AK131" s="246"/>
      <c r="AL131" s="246"/>
      <c r="AM131" s="246"/>
      <c r="AN131" s="246"/>
      <c r="AO131" s="246"/>
      <c r="AP131" s="246"/>
      <c r="AQ131" s="246"/>
      <c r="AR131" s="246"/>
      <c r="AS131" s="246"/>
      <c r="AT131" s="246"/>
      <c r="AU131" s="246"/>
      <c r="AV131" s="246"/>
      <c r="AW131" s="246"/>
      <c r="AX131" s="246"/>
      <c r="AY131" s="246"/>
      <c r="AZ131" s="246"/>
      <c r="BA131" s="246"/>
    </row>
    <row r="132" spans="1:53" s="5" customFormat="1" ht="15">
      <c r="B132" s="209">
        <v>2</v>
      </c>
      <c r="C132" s="13" t="s">
        <v>118</v>
      </c>
      <c r="D132" s="14">
        <v>0.26</v>
      </c>
      <c r="E132" s="14">
        <v>0.10299999999999999</v>
      </c>
      <c r="F132" s="230">
        <v>2017</v>
      </c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  <c r="AA132" s="246"/>
      <c r="AB132" s="246"/>
      <c r="AC132" s="246"/>
      <c r="AD132" s="246"/>
      <c r="AE132" s="246"/>
      <c r="AF132" s="246"/>
      <c r="AG132" s="246"/>
      <c r="AH132" s="246"/>
      <c r="AI132" s="246"/>
      <c r="AJ132" s="246"/>
      <c r="AK132" s="246"/>
      <c r="AL132" s="246"/>
      <c r="AM132" s="246"/>
      <c r="AN132" s="246"/>
      <c r="AO132" s="246"/>
      <c r="AP132" s="246"/>
      <c r="AQ132" s="246"/>
      <c r="AR132" s="246"/>
      <c r="AS132" s="246"/>
      <c r="AT132" s="246"/>
      <c r="AU132" s="246"/>
      <c r="AV132" s="246"/>
      <c r="AW132" s="246"/>
      <c r="AX132" s="246"/>
      <c r="AY132" s="246"/>
      <c r="AZ132" s="246"/>
      <c r="BA132" s="246"/>
    </row>
    <row r="133" spans="1:53" s="5" customFormat="1" ht="15">
      <c r="B133" s="209">
        <v>3</v>
      </c>
      <c r="C133" s="13" t="s">
        <v>119</v>
      </c>
      <c r="D133" s="14">
        <v>0.28000000000000003</v>
      </c>
      <c r="E133" s="14">
        <v>0.111</v>
      </c>
      <c r="F133" s="230">
        <v>3077</v>
      </c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  <c r="AA133" s="246"/>
      <c r="AB133" s="246"/>
      <c r="AC133" s="246"/>
      <c r="AD133" s="246"/>
      <c r="AE133" s="246"/>
      <c r="AF133" s="246"/>
      <c r="AG133" s="246"/>
      <c r="AH133" s="246"/>
      <c r="AI133" s="246"/>
      <c r="AJ133" s="246"/>
      <c r="AK133" s="246"/>
      <c r="AL133" s="246"/>
      <c r="AM133" s="246"/>
      <c r="AN133" s="246"/>
      <c r="AO133" s="246"/>
      <c r="AP133" s="246"/>
      <c r="AQ133" s="246"/>
      <c r="AR133" s="246"/>
      <c r="AS133" s="246"/>
      <c r="AT133" s="246"/>
      <c r="AU133" s="246"/>
      <c r="AV133" s="246"/>
      <c r="AW133" s="246"/>
      <c r="AX133" s="246"/>
      <c r="AY133" s="246"/>
      <c r="AZ133" s="246"/>
      <c r="BA133" s="246"/>
    </row>
    <row r="134" spans="1:53" s="5" customFormat="1" ht="15">
      <c r="B134" s="209">
        <v>4</v>
      </c>
      <c r="C134" s="13" t="s">
        <v>120</v>
      </c>
      <c r="D134" s="14">
        <v>0.47</v>
      </c>
      <c r="E134" s="14">
        <v>0.156</v>
      </c>
      <c r="F134" s="230">
        <v>2281</v>
      </c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  <c r="AA134" s="246"/>
      <c r="AB134" s="246"/>
      <c r="AC134" s="246"/>
      <c r="AD134" s="246"/>
      <c r="AE134" s="246"/>
      <c r="AF134" s="246"/>
      <c r="AG134" s="246"/>
      <c r="AH134" s="246"/>
      <c r="AI134" s="246"/>
      <c r="AJ134" s="246"/>
      <c r="AK134" s="246"/>
      <c r="AL134" s="246"/>
      <c r="AM134" s="246"/>
      <c r="AN134" s="246"/>
      <c r="AO134" s="246"/>
      <c r="AP134" s="246"/>
      <c r="AQ134" s="246"/>
      <c r="AR134" s="246"/>
      <c r="AS134" s="246"/>
      <c r="AT134" s="246"/>
      <c r="AU134" s="246"/>
      <c r="AV134" s="246"/>
      <c r="AW134" s="246"/>
      <c r="AX134" s="246"/>
      <c r="AY134" s="246"/>
      <c r="AZ134" s="246"/>
      <c r="BA134" s="246"/>
    </row>
    <row r="135" spans="1:53" s="5" customFormat="1" ht="15">
      <c r="B135" s="209">
        <v>5</v>
      </c>
      <c r="C135" s="13" t="s">
        <v>121</v>
      </c>
      <c r="D135" s="14">
        <v>0.28000000000000003</v>
      </c>
      <c r="E135" s="14">
        <v>0.11</v>
      </c>
      <c r="F135" s="230">
        <v>1749</v>
      </c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46"/>
      <c r="Y135" s="246"/>
      <c r="Z135" s="246"/>
      <c r="AA135" s="246"/>
      <c r="AB135" s="246"/>
      <c r="AC135" s="246"/>
      <c r="AD135" s="246"/>
      <c r="AE135" s="246"/>
      <c r="AF135" s="246"/>
      <c r="AG135" s="246"/>
      <c r="AH135" s="246"/>
      <c r="AI135" s="246"/>
      <c r="AJ135" s="246"/>
      <c r="AK135" s="246"/>
      <c r="AL135" s="246"/>
      <c r="AM135" s="246"/>
      <c r="AN135" s="246"/>
      <c r="AO135" s="246"/>
      <c r="AP135" s="246"/>
      <c r="AQ135" s="246"/>
      <c r="AR135" s="246"/>
      <c r="AS135" s="246"/>
      <c r="AT135" s="246"/>
      <c r="AU135" s="246"/>
      <c r="AV135" s="246"/>
      <c r="AW135" s="246"/>
      <c r="AX135" s="246"/>
      <c r="AY135" s="246"/>
      <c r="AZ135" s="246"/>
      <c r="BA135" s="246"/>
    </row>
    <row r="136" spans="1:53" s="5" customFormat="1" ht="15">
      <c r="B136" s="209">
        <v>6</v>
      </c>
      <c r="C136" s="13" t="s">
        <v>122</v>
      </c>
      <c r="D136" s="14">
        <v>0.24</v>
      </c>
      <c r="E136" s="14">
        <v>0.09</v>
      </c>
      <c r="F136" s="230">
        <v>1432</v>
      </c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  <c r="AA136" s="246"/>
      <c r="AB136" s="246"/>
      <c r="AC136" s="246"/>
      <c r="AD136" s="246"/>
      <c r="AE136" s="246"/>
      <c r="AF136" s="246"/>
      <c r="AG136" s="246"/>
      <c r="AH136" s="246"/>
      <c r="AI136" s="246"/>
      <c r="AJ136" s="246"/>
      <c r="AK136" s="246"/>
      <c r="AL136" s="246"/>
      <c r="AM136" s="246"/>
      <c r="AN136" s="246"/>
      <c r="AO136" s="246"/>
      <c r="AP136" s="246"/>
      <c r="AQ136" s="246"/>
      <c r="AR136" s="246"/>
      <c r="AS136" s="246"/>
      <c r="AT136" s="246"/>
      <c r="AU136" s="246"/>
      <c r="AV136" s="246"/>
      <c r="AW136" s="246"/>
      <c r="AX136" s="246"/>
      <c r="AY136" s="246"/>
      <c r="AZ136" s="246"/>
      <c r="BA136" s="246"/>
    </row>
    <row r="137" spans="1:53" s="3" customFormat="1" ht="15">
      <c r="A137" s="5"/>
      <c r="B137" s="208"/>
      <c r="C137" s="25" t="s">
        <v>635</v>
      </c>
      <c r="D137" s="30"/>
      <c r="E137" s="30"/>
      <c r="F137" s="22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  <c r="AA137" s="246"/>
      <c r="AB137" s="246"/>
      <c r="AC137" s="246"/>
      <c r="AD137" s="246"/>
      <c r="AE137" s="246"/>
      <c r="AF137" s="246"/>
      <c r="AG137" s="246"/>
      <c r="AH137" s="246"/>
      <c r="AI137" s="246"/>
      <c r="AJ137" s="246"/>
      <c r="AK137" s="246"/>
      <c r="AL137" s="246"/>
      <c r="AM137" s="246"/>
      <c r="AN137" s="246"/>
      <c r="AO137" s="246"/>
      <c r="AP137" s="246"/>
      <c r="AQ137" s="246"/>
      <c r="AR137" s="246"/>
      <c r="AS137" s="246"/>
      <c r="AT137" s="246"/>
      <c r="AU137" s="246"/>
      <c r="AV137" s="246"/>
      <c r="AW137" s="246"/>
      <c r="AX137" s="246"/>
      <c r="AY137" s="246"/>
      <c r="AZ137" s="246"/>
      <c r="BA137" s="246"/>
    </row>
    <row r="138" spans="1:53" s="5" customFormat="1" ht="15">
      <c r="B138" s="209">
        <v>1</v>
      </c>
      <c r="C138" s="13" t="s">
        <v>124</v>
      </c>
      <c r="D138" s="14">
        <v>2.29</v>
      </c>
      <c r="E138" s="14">
        <v>0.9</v>
      </c>
      <c r="F138" s="230">
        <v>21711</v>
      </c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  <c r="S138" s="246"/>
      <c r="T138" s="246"/>
      <c r="U138" s="246"/>
      <c r="V138" s="246"/>
      <c r="W138" s="246"/>
      <c r="X138" s="246"/>
      <c r="Y138" s="246"/>
      <c r="Z138" s="246"/>
      <c r="AA138" s="246"/>
      <c r="AB138" s="246"/>
      <c r="AC138" s="246"/>
      <c r="AD138" s="246"/>
      <c r="AE138" s="246"/>
      <c r="AF138" s="246"/>
      <c r="AG138" s="246"/>
      <c r="AH138" s="246"/>
      <c r="AI138" s="246"/>
      <c r="AJ138" s="246"/>
      <c r="AK138" s="246"/>
      <c r="AL138" s="246"/>
      <c r="AM138" s="246"/>
      <c r="AN138" s="246"/>
      <c r="AO138" s="246"/>
      <c r="AP138" s="246"/>
      <c r="AQ138" s="246"/>
      <c r="AR138" s="246"/>
      <c r="AS138" s="246"/>
      <c r="AT138" s="246"/>
      <c r="AU138" s="246"/>
      <c r="AV138" s="246"/>
      <c r="AW138" s="246"/>
      <c r="AX138" s="246"/>
      <c r="AY138" s="246"/>
      <c r="AZ138" s="246"/>
      <c r="BA138" s="246"/>
    </row>
    <row r="139" spans="1:53" s="5" customFormat="1" ht="15">
      <c r="B139" s="209">
        <v>2</v>
      </c>
      <c r="C139" s="13" t="s">
        <v>125</v>
      </c>
      <c r="D139" s="14">
        <v>0.88</v>
      </c>
      <c r="E139" s="14">
        <v>0.34799999999999998</v>
      </c>
      <c r="F139" s="230">
        <v>7267</v>
      </c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46"/>
      <c r="Y139" s="246"/>
      <c r="Z139" s="246"/>
      <c r="AA139" s="246"/>
      <c r="AB139" s="246"/>
      <c r="AC139" s="246"/>
      <c r="AD139" s="246"/>
      <c r="AE139" s="246"/>
      <c r="AF139" s="246"/>
      <c r="AG139" s="246"/>
      <c r="AH139" s="246"/>
      <c r="AI139" s="246"/>
      <c r="AJ139" s="246"/>
      <c r="AK139" s="246"/>
      <c r="AL139" s="246"/>
      <c r="AM139" s="246"/>
      <c r="AN139" s="246"/>
      <c r="AO139" s="246"/>
      <c r="AP139" s="246"/>
      <c r="AQ139" s="246"/>
      <c r="AR139" s="246"/>
      <c r="AS139" s="246"/>
      <c r="AT139" s="246"/>
      <c r="AU139" s="246"/>
      <c r="AV139" s="246"/>
      <c r="AW139" s="246"/>
      <c r="AX139" s="246"/>
      <c r="AY139" s="246"/>
      <c r="AZ139" s="246"/>
      <c r="BA139" s="246"/>
    </row>
    <row r="140" spans="1:53" s="5" customFormat="1" ht="15">
      <c r="B140" s="209">
        <v>3</v>
      </c>
      <c r="C140" s="13" t="s">
        <v>126</v>
      </c>
      <c r="D140" s="14">
        <v>1.1000000000000001</v>
      </c>
      <c r="E140" s="14">
        <v>0.438</v>
      </c>
      <c r="F140" s="230">
        <v>8313</v>
      </c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  <c r="AA140" s="246"/>
      <c r="AB140" s="246"/>
      <c r="AC140" s="246"/>
      <c r="AD140" s="246"/>
      <c r="AE140" s="246"/>
      <c r="AF140" s="246"/>
      <c r="AG140" s="246"/>
      <c r="AH140" s="246"/>
      <c r="AI140" s="246"/>
      <c r="AJ140" s="246"/>
      <c r="AK140" s="246"/>
      <c r="AL140" s="246"/>
      <c r="AM140" s="246"/>
      <c r="AN140" s="246"/>
      <c r="AO140" s="246"/>
      <c r="AP140" s="246"/>
      <c r="AQ140" s="246"/>
      <c r="AR140" s="246"/>
      <c r="AS140" s="246"/>
      <c r="AT140" s="246"/>
      <c r="AU140" s="246"/>
      <c r="AV140" s="246"/>
      <c r="AW140" s="246"/>
      <c r="AX140" s="246"/>
      <c r="AY140" s="246"/>
      <c r="AZ140" s="246"/>
      <c r="BA140" s="246"/>
    </row>
    <row r="141" spans="1:53" s="5" customFormat="1" ht="15">
      <c r="B141" s="209">
        <v>4</v>
      </c>
      <c r="C141" s="13" t="s">
        <v>127</v>
      </c>
      <c r="D141" s="14">
        <v>1.42</v>
      </c>
      <c r="E141" s="14">
        <v>0.56599999999999995</v>
      </c>
      <c r="F141" s="230">
        <v>17505</v>
      </c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6"/>
      <c r="W141" s="246"/>
      <c r="X141" s="246"/>
      <c r="Y141" s="246"/>
      <c r="Z141" s="246"/>
      <c r="AA141" s="246"/>
      <c r="AB141" s="246"/>
      <c r="AC141" s="246"/>
      <c r="AD141" s="246"/>
      <c r="AE141" s="246"/>
      <c r="AF141" s="246"/>
      <c r="AG141" s="246"/>
      <c r="AH141" s="246"/>
      <c r="AI141" s="246"/>
      <c r="AJ141" s="246"/>
      <c r="AK141" s="246"/>
      <c r="AL141" s="246"/>
      <c r="AM141" s="246"/>
      <c r="AN141" s="246"/>
      <c r="AO141" s="246"/>
      <c r="AP141" s="246"/>
      <c r="AQ141" s="246"/>
      <c r="AR141" s="246"/>
      <c r="AS141" s="246"/>
      <c r="AT141" s="246"/>
      <c r="AU141" s="246"/>
      <c r="AV141" s="246"/>
      <c r="AW141" s="246"/>
      <c r="AX141" s="246"/>
      <c r="AY141" s="246"/>
      <c r="AZ141" s="246"/>
      <c r="BA141" s="246"/>
    </row>
    <row r="142" spans="1:53" s="5" customFormat="1" ht="15">
      <c r="B142" s="209">
        <v>5</v>
      </c>
      <c r="C142" s="13" t="s">
        <v>128</v>
      </c>
      <c r="D142" s="14">
        <v>1.24</v>
      </c>
      <c r="E142" s="14">
        <v>0.495</v>
      </c>
      <c r="F142" s="230">
        <v>10651</v>
      </c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  <c r="T142" s="246"/>
      <c r="U142" s="246"/>
      <c r="V142" s="246"/>
      <c r="W142" s="246"/>
      <c r="X142" s="246"/>
      <c r="Y142" s="246"/>
      <c r="Z142" s="246"/>
      <c r="AA142" s="246"/>
      <c r="AB142" s="246"/>
      <c r="AC142" s="246"/>
      <c r="AD142" s="246"/>
      <c r="AE142" s="246"/>
      <c r="AF142" s="246"/>
      <c r="AG142" s="246"/>
      <c r="AH142" s="246"/>
      <c r="AI142" s="246"/>
      <c r="AJ142" s="246"/>
      <c r="AK142" s="246"/>
      <c r="AL142" s="246"/>
      <c r="AM142" s="246"/>
      <c r="AN142" s="246"/>
      <c r="AO142" s="246"/>
      <c r="AP142" s="246"/>
      <c r="AQ142" s="246"/>
      <c r="AR142" s="246"/>
      <c r="AS142" s="246"/>
      <c r="AT142" s="246"/>
      <c r="AU142" s="246"/>
      <c r="AV142" s="246"/>
      <c r="AW142" s="246"/>
      <c r="AX142" s="246"/>
      <c r="AY142" s="246"/>
      <c r="AZ142" s="246"/>
      <c r="BA142" s="246"/>
    </row>
    <row r="143" spans="1:53" s="5" customFormat="1" ht="15">
      <c r="B143" s="209">
        <v>6</v>
      </c>
      <c r="C143" s="13" t="s">
        <v>129</v>
      </c>
      <c r="D143" s="14">
        <v>1.1399999999999999</v>
      </c>
      <c r="E143" s="14">
        <v>0.45</v>
      </c>
      <c r="F143" s="230">
        <v>10316</v>
      </c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  <c r="AA143" s="246"/>
      <c r="AB143" s="246"/>
      <c r="AC143" s="246"/>
      <c r="AD143" s="246"/>
      <c r="AE143" s="246"/>
      <c r="AF143" s="246"/>
      <c r="AG143" s="246"/>
      <c r="AH143" s="246"/>
      <c r="AI143" s="246"/>
      <c r="AJ143" s="246"/>
      <c r="AK143" s="246"/>
      <c r="AL143" s="246"/>
      <c r="AM143" s="246"/>
      <c r="AN143" s="246"/>
      <c r="AO143" s="246"/>
      <c r="AP143" s="246"/>
      <c r="AQ143" s="246"/>
      <c r="AR143" s="246"/>
      <c r="AS143" s="246"/>
      <c r="AT143" s="246"/>
      <c r="AU143" s="246"/>
      <c r="AV143" s="246"/>
      <c r="AW143" s="246"/>
      <c r="AX143" s="246"/>
      <c r="AY143" s="246"/>
      <c r="AZ143" s="246"/>
      <c r="BA143" s="246"/>
    </row>
    <row r="144" spans="1:53" s="5" customFormat="1" ht="15">
      <c r="B144" s="209">
        <v>7</v>
      </c>
      <c r="C144" s="13" t="s">
        <v>130</v>
      </c>
      <c r="D144" s="14">
        <v>0.05</v>
      </c>
      <c r="E144" s="14">
        <v>0.02</v>
      </c>
      <c r="F144" s="230">
        <v>492</v>
      </c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  <c r="S144" s="246"/>
      <c r="T144" s="246"/>
      <c r="U144" s="246"/>
      <c r="V144" s="246"/>
      <c r="W144" s="246"/>
      <c r="X144" s="246"/>
      <c r="Y144" s="246"/>
      <c r="Z144" s="246"/>
      <c r="AA144" s="246"/>
      <c r="AB144" s="246"/>
      <c r="AC144" s="246"/>
      <c r="AD144" s="246"/>
      <c r="AE144" s="246"/>
      <c r="AF144" s="246"/>
      <c r="AG144" s="246"/>
      <c r="AH144" s="246"/>
      <c r="AI144" s="246"/>
      <c r="AJ144" s="246"/>
      <c r="AK144" s="246"/>
      <c r="AL144" s="246"/>
      <c r="AM144" s="246"/>
      <c r="AN144" s="246"/>
      <c r="AO144" s="246"/>
      <c r="AP144" s="246"/>
      <c r="AQ144" s="246"/>
      <c r="AR144" s="246"/>
      <c r="AS144" s="246"/>
      <c r="AT144" s="246"/>
      <c r="AU144" s="246"/>
      <c r="AV144" s="246"/>
      <c r="AW144" s="246"/>
      <c r="AX144" s="246"/>
      <c r="AY144" s="246"/>
      <c r="AZ144" s="246"/>
      <c r="BA144" s="246"/>
    </row>
    <row r="145" spans="1:53" s="5" customFormat="1" ht="15">
      <c r="B145" s="209">
        <v>8</v>
      </c>
      <c r="C145" s="13" t="s">
        <v>131</v>
      </c>
      <c r="D145" s="14">
        <v>0.02</v>
      </c>
      <c r="E145" s="14">
        <v>0.01</v>
      </c>
      <c r="F145" s="230">
        <v>379</v>
      </c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  <c r="AA145" s="246"/>
      <c r="AB145" s="246"/>
      <c r="AC145" s="246"/>
      <c r="AD145" s="246"/>
      <c r="AE145" s="246"/>
      <c r="AF145" s="246"/>
      <c r="AG145" s="246"/>
      <c r="AH145" s="246"/>
      <c r="AI145" s="246"/>
      <c r="AJ145" s="246"/>
      <c r="AK145" s="246"/>
      <c r="AL145" s="246"/>
      <c r="AM145" s="246"/>
      <c r="AN145" s="246"/>
      <c r="AO145" s="246"/>
      <c r="AP145" s="246"/>
      <c r="AQ145" s="246"/>
      <c r="AR145" s="246"/>
      <c r="AS145" s="246"/>
      <c r="AT145" s="246"/>
      <c r="AU145" s="246"/>
      <c r="AV145" s="246"/>
      <c r="AW145" s="246"/>
      <c r="AX145" s="246"/>
      <c r="AY145" s="246"/>
      <c r="AZ145" s="246"/>
      <c r="BA145" s="246"/>
    </row>
    <row r="146" spans="1:53" s="5" customFormat="1" ht="15">
      <c r="B146" s="209">
        <v>9</v>
      </c>
      <c r="C146" s="13" t="s">
        <v>132</v>
      </c>
      <c r="D146" s="14">
        <v>0.04</v>
      </c>
      <c r="E146" s="14">
        <v>1.4999999999999999E-2</v>
      </c>
      <c r="F146" s="230">
        <v>566</v>
      </c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B146" s="246"/>
      <c r="AC146" s="246"/>
      <c r="AD146" s="246"/>
      <c r="AE146" s="246"/>
      <c r="AF146" s="246"/>
      <c r="AG146" s="246"/>
      <c r="AH146" s="246"/>
      <c r="AI146" s="246"/>
      <c r="AJ146" s="246"/>
      <c r="AK146" s="246"/>
      <c r="AL146" s="246"/>
      <c r="AM146" s="246"/>
      <c r="AN146" s="246"/>
      <c r="AO146" s="246"/>
      <c r="AP146" s="246"/>
      <c r="AQ146" s="246"/>
      <c r="AR146" s="246"/>
      <c r="AS146" s="246"/>
      <c r="AT146" s="246"/>
      <c r="AU146" s="246"/>
      <c r="AV146" s="246"/>
      <c r="AW146" s="246"/>
      <c r="AX146" s="246"/>
      <c r="AY146" s="246"/>
      <c r="AZ146" s="246"/>
      <c r="BA146" s="246"/>
    </row>
    <row r="147" spans="1:53" s="5" customFormat="1" ht="15">
      <c r="B147" s="209">
        <v>10</v>
      </c>
      <c r="C147" s="13" t="s">
        <v>133</v>
      </c>
      <c r="D147" s="14">
        <v>7.0000000000000007E-2</v>
      </c>
      <c r="E147" s="14">
        <v>0.03</v>
      </c>
      <c r="F147" s="230">
        <v>613</v>
      </c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  <c r="AB147" s="246"/>
      <c r="AC147" s="246"/>
      <c r="AD147" s="246"/>
      <c r="AE147" s="246"/>
      <c r="AF147" s="246"/>
      <c r="AG147" s="246"/>
      <c r="AH147" s="246"/>
      <c r="AI147" s="246"/>
      <c r="AJ147" s="246"/>
      <c r="AK147" s="246"/>
      <c r="AL147" s="246"/>
      <c r="AM147" s="246"/>
      <c r="AN147" s="246"/>
      <c r="AO147" s="246"/>
      <c r="AP147" s="246"/>
      <c r="AQ147" s="246"/>
      <c r="AR147" s="246"/>
      <c r="AS147" s="246"/>
      <c r="AT147" s="246"/>
      <c r="AU147" s="246"/>
      <c r="AV147" s="246"/>
      <c r="AW147" s="246"/>
      <c r="AX147" s="246"/>
      <c r="AY147" s="246"/>
      <c r="AZ147" s="246"/>
      <c r="BA147" s="246"/>
    </row>
    <row r="148" spans="1:53" s="5" customFormat="1" ht="15">
      <c r="B148" s="209">
        <v>11</v>
      </c>
      <c r="C148" s="13" t="s">
        <v>134</v>
      </c>
      <c r="D148" s="14">
        <v>7.0000000000000007E-2</v>
      </c>
      <c r="E148" s="14">
        <v>0.03</v>
      </c>
      <c r="F148" s="230">
        <v>613</v>
      </c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6"/>
      <c r="AE148" s="246"/>
      <c r="AF148" s="246"/>
      <c r="AG148" s="246"/>
      <c r="AH148" s="246"/>
      <c r="AI148" s="246"/>
      <c r="AJ148" s="246"/>
      <c r="AK148" s="246"/>
      <c r="AL148" s="246"/>
      <c r="AM148" s="246"/>
      <c r="AN148" s="246"/>
      <c r="AO148" s="246"/>
      <c r="AP148" s="246"/>
      <c r="AQ148" s="246"/>
      <c r="AR148" s="246"/>
      <c r="AS148" s="246"/>
      <c r="AT148" s="246"/>
      <c r="AU148" s="246"/>
      <c r="AV148" s="246"/>
      <c r="AW148" s="246"/>
      <c r="AX148" s="246"/>
      <c r="AY148" s="246"/>
      <c r="AZ148" s="246"/>
      <c r="BA148" s="246"/>
    </row>
    <row r="149" spans="1:53" s="5" customFormat="1" ht="15">
      <c r="B149" s="209">
        <v>12</v>
      </c>
      <c r="C149" s="13" t="s">
        <v>135</v>
      </c>
      <c r="D149" s="14">
        <v>0.11</v>
      </c>
      <c r="E149" s="14">
        <v>4.5999999999999999E-2</v>
      </c>
      <c r="F149" s="230">
        <v>943</v>
      </c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6"/>
      <c r="AC149" s="246"/>
      <c r="AD149" s="246"/>
      <c r="AE149" s="246"/>
      <c r="AF149" s="246"/>
      <c r="AG149" s="246"/>
      <c r="AH149" s="246"/>
      <c r="AI149" s="246"/>
      <c r="AJ149" s="246"/>
      <c r="AK149" s="246"/>
      <c r="AL149" s="246"/>
      <c r="AM149" s="246"/>
      <c r="AN149" s="246"/>
      <c r="AO149" s="246"/>
      <c r="AP149" s="246"/>
      <c r="AQ149" s="246"/>
      <c r="AR149" s="246"/>
      <c r="AS149" s="246"/>
      <c r="AT149" s="246"/>
      <c r="AU149" s="246"/>
      <c r="AV149" s="246"/>
      <c r="AW149" s="246"/>
      <c r="AX149" s="246"/>
      <c r="AY149" s="246"/>
      <c r="AZ149" s="246"/>
      <c r="BA149" s="246"/>
    </row>
    <row r="150" spans="1:53" s="5" customFormat="1" ht="15">
      <c r="B150" s="209">
        <v>13</v>
      </c>
      <c r="C150" s="13" t="s">
        <v>136</v>
      </c>
      <c r="D150" s="14">
        <v>0.13</v>
      </c>
      <c r="E150" s="14">
        <v>5.2999999999999999E-2</v>
      </c>
      <c r="F150" s="230">
        <v>1077</v>
      </c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6"/>
      <c r="AC150" s="246"/>
      <c r="AD150" s="246"/>
      <c r="AE150" s="246"/>
      <c r="AF150" s="246"/>
      <c r="AG150" s="246"/>
      <c r="AH150" s="246"/>
      <c r="AI150" s="246"/>
      <c r="AJ150" s="246"/>
      <c r="AK150" s="246"/>
      <c r="AL150" s="246"/>
      <c r="AM150" s="246"/>
      <c r="AN150" s="246"/>
      <c r="AO150" s="246"/>
      <c r="AP150" s="246"/>
      <c r="AQ150" s="246"/>
      <c r="AR150" s="246"/>
      <c r="AS150" s="246"/>
      <c r="AT150" s="246"/>
      <c r="AU150" s="246"/>
      <c r="AV150" s="246"/>
      <c r="AW150" s="246"/>
      <c r="AX150" s="246"/>
      <c r="AY150" s="246"/>
      <c r="AZ150" s="246"/>
      <c r="BA150" s="246"/>
    </row>
    <row r="151" spans="1:53" s="5" customFormat="1" ht="15">
      <c r="B151" s="209">
        <v>14</v>
      </c>
      <c r="C151" s="13" t="s">
        <v>137</v>
      </c>
      <c r="D151" s="14">
        <v>0.15</v>
      </c>
      <c r="E151" s="14">
        <v>0.06</v>
      </c>
      <c r="F151" s="230">
        <v>1213</v>
      </c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  <c r="AB151" s="246"/>
      <c r="AC151" s="246"/>
      <c r="AD151" s="246"/>
      <c r="AE151" s="246"/>
      <c r="AF151" s="246"/>
      <c r="AG151" s="246"/>
      <c r="AH151" s="246"/>
      <c r="AI151" s="246"/>
      <c r="AJ151" s="246"/>
      <c r="AK151" s="246"/>
      <c r="AL151" s="246"/>
      <c r="AM151" s="246"/>
      <c r="AN151" s="246"/>
      <c r="AO151" s="246"/>
      <c r="AP151" s="246"/>
      <c r="AQ151" s="246"/>
      <c r="AR151" s="246"/>
      <c r="AS151" s="246"/>
      <c r="AT151" s="246"/>
      <c r="AU151" s="246"/>
      <c r="AV151" s="246"/>
      <c r="AW151" s="246"/>
      <c r="AX151" s="246"/>
      <c r="AY151" s="246"/>
      <c r="AZ151" s="246"/>
      <c r="BA151" s="246"/>
    </row>
    <row r="152" spans="1:53" s="5" customFormat="1" ht="15">
      <c r="B152" s="209">
        <v>15</v>
      </c>
      <c r="C152" s="13" t="s">
        <v>138</v>
      </c>
      <c r="D152" s="14">
        <v>0.16</v>
      </c>
      <c r="E152" s="14">
        <v>6.6000000000000003E-2</v>
      </c>
      <c r="F152" s="230">
        <v>1341</v>
      </c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  <c r="AB152" s="246"/>
      <c r="AC152" s="246"/>
      <c r="AD152" s="246"/>
      <c r="AE152" s="246"/>
      <c r="AF152" s="246"/>
      <c r="AG152" s="246"/>
      <c r="AH152" s="246"/>
      <c r="AI152" s="246"/>
      <c r="AJ152" s="246"/>
      <c r="AK152" s="246"/>
      <c r="AL152" s="246"/>
      <c r="AM152" s="246"/>
      <c r="AN152" s="246"/>
      <c r="AO152" s="246"/>
      <c r="AP152" s="246"/>
      <c r="AQ152" s="246"/>
      <c r="AR152" s="246"/>
      <c r="AS152" s="246"/>
      <c r="AT152" s="246"/>
      <c r="AU152" s="246"/>
      <c r="AV152" s="246"/>
      <c r="AW152" s="246"/>
      <c r="AX152" s="246"/>
      <c r="AY152" s="246"/>
      <c r="AZ152" s="246"/>
      <c r="BA152" s="246"/>
    </row>
    <row r="153" spans="1:53" s="5" customFormat="1" ht="15">
      <c r="B153" s="209">
        <v>16</v>
      </c>
      <c r="C153" s="13" t="s">
        <v>139</v>
      </c>
      <c r="D153" s="14">
        <v>0.18</v>
      </c>
      <c r="E153" s="14">
        <v>7.1999999999999995E-2</v>
      </c>
      <c r="F153" s="230">
        <v>1614</v>
      </c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  <c r="AB153" s="246"/>
      <c r="AC153" s="246"/>
      <c r="AD153" s="246"/>
      <c r="AE153" s="246"/>
      <c r="AF153" s="246"/>
      <c r="AG153" s="246"/>
      <c r="AH153" s="246"/>
      <c r="AI153" s="246"/>
      <c r="AJ153" s="246"/>
      <c r="AK153" s="246"/>
      <c r="AL153" s="246"/>
      <c r="AM153" s="246"/>
      <c r="AN153" s="246"/>
      <c r="AO153" s="246"/>
      <c r="AP153" s="246"/>
      <c r="AQ153" s="246"/>
      <c r="AR153" s="246"/>
      <c r="AS153" s="246"/>
      <c r="AT153" s="246"/>
      <c r="AU153" s="246"/>
      <c r="AV153" s="246"/>
      <c r="AW153" s="246"/>
      <c r="AX153" s="246"/>
      <c r="AY153" s="246"/>
      <c r="AZ153" s="246"/>
      <c r="BA153" s="246"/>
    </row>
    <row r="154" spans="1:53" s="5" customFormat="1" ht="15">
      <c r="B154" s="209">
        <v>17</v>
      </c>
      <c r="C154" s="13" t="s">
        <v>140</v>
      </c>
      <c r="D154" s="14">
        <v>0.25</v>
      </c>
      <c r="E154" s="14">
        <v>0.1</v>
      </c>
      <c r="F154" s="230">
        <v>2057</v>
      </c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  <c r="AB154" s="246"/>
      <c r="AC154" s="246"/>
      <c r="AD154" s="246"/>
      <c r="AE154" s="246"/>
      <c r="AF154" s="246"/>
      <c r="AG154" s="246"/>
      <c r="AH154" s="246"/>
      <c r="AI154" s="246"/>
      <c r="AJ154" s="246"/>
      <c r="AK154" s="246"/>
      <c r="AL154" s="246"/>
      <c r="AM154" s="246"/>
      <c r="AN154" s="246"/>
      <c r="AO154" s="246"/>
      <c r="AP154" s="246"/>
      <c r="AQ154" s="246"/>
      <c r="AR154" s="246"/>
      <c r="AS154" s="246"/>
      <c r="AT154" s="246"/>
      <c r="AU154" s="246"/>
      <c r="AV154" s="246"/>
      <c r="AW154" s="246"/>
      <c r="AX154" s="246"/>
      <c r="AY154" s="246"/>
      <c r="AZ154" s="246"/>
      <c r="BA154" s="246"/>
    </row>
    <row r="155" spans="1:53" s="5" customFormat="1" ht="15">
      <c r="B155" s="209">
        <v>18</v>
      </c>
      <c r="C155" s="13" t="s">
        <v>141</v>
      </c>
      <c r="D155" s="14">
        <v>0.11</v>
      </c>
      <c r="E155" s="14">
        <v>4.5999999999999999E-2</v>
      </c>
      <c r="F155" s="230">
        <v>1077</v>
      </c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6"/>
      <c r="X155" s="246"/>
      <c r="Y155" s="246"/>
      <c r="Z155" s="246"/>
      <c r="AA155" s="246"/>
      <c r="AB155" s="246"/>
      <c r="AC155" s="246"/>
      <c r="AD155" s="246"/>
      <c r="AE155" s="246"/>
      <c r="AF155" s="246"/>
      <c r="AG155" s="246"/>
      <c r="AH155" s="246"/>
      <c r="AI155" s="246"/>
      <c r="AJ155" s="246"/>
      <c r="AK155" s="246"/>
      <c r="AL155" s="246"/>
      <c r="AM155" s="246"/>
      <c r="AN155" s="246"/>
      <c r="AO155" s="246"/>
      <c r="AP155" s="246"/>
      <c r="AQ155" s="246"/>
      <c r="AR155" s="246"/>
      <c r="AS155" s="246"/>
      <c r="AT155" s="246"/>
      <c r="AU155" s="246"/>
      <c r="AV155" s="246"/>
      <c r="AW155" s="246"/>
      <c r="AX155" s="246"/>
      <c r="AY155" s="246"/>
      <c r="AZ155" s="246"/>
      <c r="BA155" s="246"/>
    </row>
    <row r="156" spans="1:53" s="5" customFormat="1" ht="15">
      <c r="B156" s="209">
        <v>19</v>
      </c>
      <c r="C156" s="13" t="s">
        <v>142</v>
      </c>
      <c r="D156" s="14">
        <v>0.13</v>
      </c>
      <c r="E156" s="14">
        <v>5.2999999999999999E-2</v>
      </c>
      <c r="F156" s="230">
        <v>1211</v>
      </c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  <c r="Z156" s="246"/>
      <c r="AA156" s="246"/>
      <c r="AB156" s="246"/>
      <c r="AC156" s="246"/>
      <c r="AD156" s="246"/>
      <c r="AE156" s="246"/>
      <c r="AF156" s="246"/>
      <c r="AG156" s="246"/>
      <c r="AH156" s="246"/>
      <c r="AI156" s="246"/>
      <c r="AJ156" s="246"/>
      <c r="AK156" s="246"/>
      <c r="AL156" s="246"/>
      <c r="AM156" s="246"/>
      <c r="AN156" s="246"/>
      <c r="AO156" s="246"/>
      <c r="AP156" s="246"/>
      <c r="AQ156" s="246"/>
      <c r="AR156" s="246"/>
      <c r="AS156" s="246"/>
      <c r="AT156" s="246"/>
      <c r="AU156" s="246"/>
      <c r="AV156" s="246"/>
      <c r="AW156" s="246"/>
      <c r="AX156" s="246"/>
      <c r="AY156" s="246"/>
      <c r="AZ156" s="246"/>
      <c r="BA156" s="246"/>
    </row>
    <row r="157" spans="1:53" s="5" customFormat="1" ht="15">
      <c r="B157" s="209">
        <v>20</v>
      </c>
      <c r="C157" s="13" t="s">
        <v>143</v>
      </c>
      <c r="D157" s="14">
        <v>0.15</v>
      </c>
      <c r="E157" s="14">
        <v>0.06</v>
      </c>
      <c r="F157" s="230">
        <v>1531</v>
      </c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  <c r="AA157" s="246"/>
      <c r="AB157" s="246"/>
      <c r="AC157" s="246"/>
      <c r="AD157" s="246"/>
      <c r="AE157" s="246"/>
      <c r="AF157" s="246"/>
      <c r="AG157" s="246"/>
      <c r="AH157" s="246"/>
      <c r="AI157" s="246"/>
      <c r="AJ157" s="246"/>
      <c r="AK157" s="246"/>
      <c r="AL157" s="246"/>
      <c r="AM157" s="246"/>
      <c r="AN157" s="246"/>
      <c r="AO157" s="246"/>
      <c r="AP157" s="246"/>
      <c r="AQ157" s="246"/>
      <c r="AR157" s="246"/>
      <c r="AS157" s="246"/>
      <c r="AT157" s="246"/>
      <c r="AU157" s="246"/>
      <c r="AV157" s="246"/>
      <c r="AW157" s="246"/>
      <c r="AX157" s="246"/>
      <c r="AY157" s="246"/>
      <c r="AZ157" s="246"/>
      <c r="BA157" s="246"/>
    </row>
    <row r="158" spans="1:53" s="5" customFormat="1" ht="15">
      <c r="B158" s="209">
        <v>21</v>
      </c>
      <c r="C158" s="13" t="s">
        <v>144</v>
      </c>
      <c r="D158" s="14">
        <v>0.16</v>
      </c>
      <c r="E158" s="14">
        <v>6.6000000000000003E-2</v>
      </c>
      <c r="F158" s="230">
        <v>1426</v>
      </c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  <c r="AA158" s="246"/>
      <c r="AB158" s="246"/>
      <c r="AC158" s="246"/>
      <c r="AD158" s="246"/>
      <c r="AE158" s="246"/>
      <c r="AF158" s="246"/>
      <c r="AG158" s="246"/>
      <c r="AH158" s="246"/>
      <c r="AI158" s="246"/>
      <c r="AJ158" s="246"/>
      <c r="AK158" s="246"/>
      <c r="AL158" s="246"/>
      <c r="AM158" s="246"/>
      <c r="AN158" s="246"/>
      <c r="AO158" s="246"/>
      <c r="AP158" s="246"/>
      <c r="AQ158" s="246"/>
      <c r="AR158" s="246"/>
      <c r="AS158" s="246"/>
      <c r="AT158" s="246"/>
      <c r="AU158" s="246"/>
      <c r="AV158" s="246"/>
      <c r="AW158" s="246"/>
      <c r="AX158" s="246"/>
      <c r="AY158" s="246"/>
      <c r="AZ158" s="246"/>
      <c r="BA158" s="246"/>
    </row>
    <row r="159" spans="1:53" s="5" customFormat="1" ht="15">
      <c r="B159" s="209">
        <v>22</v>
      </c>
      <c r="C159" s="13" t="s">
        <v>378</v>
      </c>
      <c r="D159" s="14">
        <v>0.18</v>
      </c>
      <c r="E159" s="14">
        <v>7.1999999999999995E-2</v>
      </c>
      <c r="F159" s="230">
        <v>1674</v>
      </c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  <c r="AA159" s="246"/>
      <c r="AB159" s="246"/>
      <c r="AC159" s="246"/>
      <c r="AD159" s="246"/>
      <c r="AE159" s="246"/>
      <c r="AF159" s="246"/>
      <c r="AG159" s="246"/>
      <c r="AH159" s="246"/>
      <c r="AI159" s="246"/>
      <c r="AJ159" s="246"/>
      <c r="AK159" s="246"/>
      <c r="AL159" s="246"/>
      <c r="AM159" s="246"/>
      <c r="AN159" s="246"/>
      <c r="AO159" s="246"/>
      <c r="AP159" s="246"/>
      <c r="AQ159" s="246"/>
      <c r="AR159" s="246"/>
      <c r="AS159" s="246"/>
      <c r="AT159" s="246"/>
      <c r="AU159" s="246"/>
      <c r="AV159" s="246"/>
      <c r="AW159" s="246"/>
      <c r="AX159" s="246"/>
      <c r="AY159" s="246"/>
      <c r="AZ159" s="246"/>
      <c r="BA159" s="246"/>
    </row>
    <row r="160" spans="1:53" s="3" customFormat="1" ht="15">
      <c r="A160" s="246"/>
      <c r="B160" s="208"/>
      <c r="C160" s="25" t="s">
        <v>623</v>
      </c>
      <c r="D160" s="30"/>
      <c r="E160" s="30"/>
      <c r="F160" s="22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  <c r="AB160" s="246"/>
      <c r="AC160" s="246"/>
      <c r="AD160" s="246"/>
      <c r="AE160" s="246"/>
      <c r="AF160" s="246"/>
      <c r="AG160" s="246"/>
      <c r="AH160" s="246"/>
      <c r="AI160" s="246"/>
      <c r="AJ160" s="246"/>
      <c r="AK160" s="246"/>
      <c r="AL160" s="246"/>
      <c r="AM160" s="246"/>
      <c r="AN160" s="246"/>
      <c r="AO160" s="246"/>
      <c r="AP160" s="246"/>
      <c r="AQ160" s="246"/>
      <c r="AR160" s="246"/>
      <c r="AS160" s="246"/>
      <c r="AT160" s="246"/>
      <c r="AU160" s="246"/>
      <c r="AV160" s="246"/>
      <c r="AW160" s="246"/>
      <c r="AX160" s="246"/>
      <c r="AY160" s="246"/>
      <c r="AZ160" s="246"/>
      <c r="BA160" s="246"/>
    </row>
    <row r="161" spans="1:53" s="5" customFormat="1" ht="15">
      <c r="A161" s="246"/>
      <c r="B161" s="209">
        <v>1</v>
      </c>
      <c r="C161" s="13" t="s">
        <v>146</v>
      </c>
      <c r="D161" s="14">
        <v>0.05</v>
      </c>
      <c r="E161" s="14">
        <v>0.02</v>
      </c>
      <c r="F161" s="230">
        <v>442</v>
      </c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  <c r="AA161" s="246"/>
      <c r="AB161" s="246"/>
      <c r="AC161" s="246"/>
      <c r="AD161" s="246"/>
      <c r="AE161" s="246"/>
      <c r="AF161" s="246"/>
      <c r="AG161" s="246"/>
      <c r="AH161" s="246"/>
      <c r="AI161" s="246"/>
      <c r="AJ161" s="246"/>
      <c r="AK161" s="246"/>
      <c r="AL161" s="246"/>
      <c r="AM161" s="246"/>
      <c r="AN161" s="246"/>
      <c r="AO161" s="246"/>
      <c r="AP161" s="246"/>
      <c r="AQ161" s="246"/>
      <c r="AR161" s="246"/>
      <c r="AS161" s="246"/>
      <c r="AT161" s="246"/>
      <c r="AU161" s="246"/>
      <c r="AV161" s="246"/>
      <c r="AW161" s="246"/>
      <c r="AX161" s="246"/>
      <c r="AY161" s="246"/>
      <c r="AZ161" s="246"/>
      <c r="BA161" s="246"/>
    </row>
    <row r="162" spans="1:53" s="5" customFormat="1" ht="15">
      <c r="A162" s="246"/>
      <c r="B162" s="209">
        <v>2</v>
      </c>
      <c r="C162" s="13" t="s">
        <v>147</v>
      </c>
      <c r="D162" s="14">
        <v>0.05</v>
      </c>
      <c r="E162" s="14">
        <v>1.7999999999999999E-2</v>
      </c>
      <c r="F162" s="230">
        <v>410</v>
      </c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  <c r="AA162" s="246"/>
      <c r="AB162" s="246"/>
      <c r="AC162" s="246"/>
      <c r="AD162" s="246"/>
      <c r="AE162" s="246"/>
      <c r="AF162" s="246"/>
      <c r="AG162" s="246"/>
      <c r="AH162" s="246"/>
      <c r="AI162" s="246"/>
      <c r="AJ162" s="246"/>
      <c r="AK162" s="246"/>
      <c r="AL162" s="246"/>
      <c r="AM162" s="246"/>
      <c r="AN162" s="246"/>
      <c r="AO162" s="246"/>
      <c r="AP162" s="246"/>
      <c r="AQ162" s="246"/>
      <c r="AR162" s="246"/>
      <c r="AS162" s="246"/>
      <c r="AT162" s="246"/>
      <c r="AU162" s="246"/>
      <c r="AV162" s="246"/>
      <c r="AW162" s="246"/>
      <c r="AX162" s="246"/>
      <c r="AY162" s="246"/>
      <c r="AZ162" s="246"/>
      <c r="BA162" s="246"/>
    </row>
    <row r="163" spans="1:53" s="5" customFormat="1" ht="15">
      <c r="A163" s="246"/>
      <c r="B163" s="209">
        <v>3</v>
      </c>
      <c r="C163" s="13" t="s">
        <v>148</v>
      </c>
      <c r="D163" s="14">
        <v>7.0000000000000007E-2</v>
      </c>
      <c r="E163" s="14">
        <v>2.7E-2</v>
      </c>
      <c r="F163" s="230">
        <v>567</v>
      </c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  <c r="AB163" s="246"/>
      <c r="AC163" s="246"/>
      <c r="AD163" s="246"/>
      <c r="AE163" s="246"/>
      <c r="AF163" s="246"/>
      <c r="AG163" s="246"/>
      <c r="AH163" s="246"/>
      <c r="AI163" s="246"/>
      <c r="AJ163" s="246"/>
      <c r="AK163" s="246"/>
      <c r="AL163" s="246"/>
      <c r="AM163" s="246"/>
      <c r="AN163" s="246"/>
      <c r="AO163" s="246"/>
      <c r="AP163" s="246"/>
      <c r="AQ163" s="246"/>
      <c r="AR163" s="246"/>
      <c r="AS163" s="246"/>
      <c r="AT163" s="246"/>
      <c r="AU163" s="246"/>
      <c r="AV163" s="246"/>
      <c r="AW163" s="246"/>
      <c r="AX163" s="246"/>
      <c r="AY163" s="246"/>
      <c r="AZ163" s="246"/>
      <c r="BA163" s="246"/>
    </row>
    <row r="164" spans="1:53" s="5" customFormat="1" ht="15">
      <c r="A164" s="246"/>
      <c r="B164" s="209">
        <v>4</v>
      </c>
      <c r="C164" s="13" t="s">
        <v>149</v>
      </c>
      <c r="D164" s="14">
        <v>0.09</v>
      </c>
      <c r="E164" s="14">
        <v>3.5000000000000003E-2</v>
      </c>
      <c r="F164" s="230">
        <v>605</v>
      </c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  <c r="AB164" s="246"/>
      <c r="AC164" s="246"/>
      <c r="AD164" s="246"/>
      <c r="AE164" s="246"/>
      <c r="AF164" s="246"/>
      <c r="AG164" s="246"/>
      <c r="AH164" s="246"/>
      <c r="AI164" s="246"/>
      <c r="AJ164" s="246"/>
      <c r="AK164" s="246"/>
      <c r="AL164" s="246"/>
      <c r="AM164" s="246"/>
      <c r="AN164" s="246"/>
      <c r="AO164" s="246"/>
      <c r="AP164" s="246"/>
      <c r="AQ164" s="246"/>
      <c r="AR164" s="246"/>
      <c r="AS164" s="246"/>
      <c r="AT164" s="246"/>
      <c r="AU164" s="246"/>
      <c r="AV164" s="246"/>
      <c r="AW164" s="246"/>
      <c r="AX164" s="246"/>
      <c r="AY164" s="246"/>
      <c r="AZ164" s="246"/>
      <c r="BA164" s="246"/>
    </row>
    <row r="165" spans="1:53" s="5" customFormat="1" ht="15.75" thickBot="1">
      <c r="A165" s="246"/>
      <c r="B165" s="211">
        <v>5</v>
      </c>
      <c r="C165" s="212" t="s">
        <v>150</v>
      </c>
      <c r="D165" s="213">
        <v>0.14000000000000001</v>
      </c>
      <c r="E165" s="213">
        <v>5.3999999999999999E-2</v>
      </c>
      <c r="F165" s="231">
        <v>872</v>
      </c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  <c r="AB165" s="246"/>
      <c r="AC165" s="246"/>
      <c r="AD165" s="246"/>
      <c r="AE165" s="246"/>
      <c r="AF165" s="246"/>
      <c r="AG165" s="246"/>
      <c r="AH165" s="246"/>
      <c r="AI165" s="246"/>
      <c r="AJ165" s="246"/>
      <c r="AK165" s="246"/>
      <c r="AL165" s="246"/>
      <c r="AM165" s="246"/>
      <c r="AN165" s="246"/>
      <c r="AO165" s="246"/>
      <c r="AP165" s="246"/>
      <c r="AQ165" s="246"/>
      <c r="AR165" s="246"/>
      <c r="AS165" s="246"/>
      <c r="AT165" s="246"/>
      <c r="AU165" s="246"/>
      <c r="AV165" s="246"/>
      <c r="AW165" s="246"/>
      <c r="AX165" s="246"/>
      <c r="AY165" s="246"/>
      <c r="AZ165" s="246"/>
      <c r="BA165" s="246"/>
    </row>
    <row r="166" spans="1:53" s="3" customFormat="1" ht="15">
      <c r="A166" s="246"/>
      <c r="B166" s="217"/>
      <c r="C166" s="218" t="s">
        <v>2</v>
      </c>
      <c r="D166" s="219"/>
      <c r="E166" s="219"/>
      <c r="F166" s="225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46"/>
      <c r="AC166" s="246"/>
      <c r="AD166" s="246"/>
      <c r="AE166" s="246"/>
      <c r="AF166" s="246"/>
      <c r="AG166" s="246"/>
      <c r="AH166" s="246"/>
      <c r="AI166" s="246"/>
      <c r="AJ166" s="246"/>
      <c r="AK166" s="246"/>
      <c r="AL166" s="246"/>
      <c r="AM166" s="246"/>
      <c r="AN166" s="246"/>
      <c r="AO166" s="246"/>
      <c r="AP166" s="246"/>
      <c r="AQ166" s="246"/>
      <c r="AR166" s="246"/>
      <c r="AS166" s="246"/>
      <c r="AT166" s="246"/>
      <c r="AU166" s="246"/>
      <c r="AV166" s="246"/>
      <c r="AW166" s="246"/>
      <c r="AX166" s="246"/>
      <c r="AY166" s="246"/>
      <c r="AZ166" s="246"/>
      <c r="BA166" s="246"/>
    </row>
    <row r="167" spans="1:53" s="3" customFormat="1" ht="15">
      <c r="A167" s="246"/>
      <c r="B167" s="214"/>
      <c r="C167" s="215" t="s">
        <v>624</v>
      </c>
      <c r="D167" s="216"/>
      <c r="E167" s="216"/>
      <c r="F167" s="229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  <c r="AA167" s="246"/>
      <c r="AB167" s="246"/>
      <c r="AC167" s="246"/>
      <c r="AD167" s="246"/>
      <c r="AE167" s="246"/>
      <c r="AF167" s="246"/>
      <c r="AG167" s="246"/>
      <c r="AH167" s="246"/>
      <c r="AI167" s="246"/>
      <c r="AJ167" s="246"/>
      <c r="AK167" s="246"/>
      <c r="AL167" s="246"/>
      <c r="AM167" s="246"/>
      <c r="AN167" s="246"/>
      <c r="AO167" s="246"/>
      <c r="AP167" s="246"/>
      <c r="AQ167" s="246"/>
      <c r="AR167" s="246"/>
      <c r="AS167" s="246"/>
      <c r="AT167" s="246"/>
      <c r="AU167" s="246"/>
      <c r="AV167" s="246"/>
      <c r="AW167" s="246"/>
      <c r="AX167" s="246"/>
      <c r="AY167" s="246"/>
      <c r="AZ167" s="246"/>
      <c r="BA167" s="246"/>
    </row>
    <row r="168" spans="1:53" s="3" customFormat="1" ht="15">
      <c r="A168" s="246"/>
      <c r="B168" s="234">
        <v>1</v>
      </c>
      <c r="C168" s="235" t="s">
        <v>637</v>
      </c>
      <c r="D168" s="13">
        <v>2.5000000000000001E-2</v>
      </c>
      <c r="E168" s="237">
        <v>0.01</v>
      </c>
      <c r="F168" s="238">
        <v>249</v>
      </c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  <c r="AA168" s="246"/>
      <c r="AB168" s="246"/>
      <c r="AC168" s="246"/>
      <c r="AD168" s="246"/>
      <c r="AE168" s="246"/>
      <c r="AF168" s="246"/>
      <c r="AG168" s="246"/>
      <c r="AH168" s="246"/>
      <c r="AI168" s="246"/>
      <c r="AJ168" s="246"/>
      <c r="AK168" s="246"/>
      <c r="AL168" s="246"/>
      <c r="AM168" s="246"/>
      <c r="AN168" s="246"/>
      <c r="AO168" s="246"/>
      <c r="AP168" s="246"/>
      <c r="AQ168" s="246"/>
      <c r="AR168" s="246"/>
      <c r="AS168" s="246"/>
      <c r="AT168" s="246"/>
      <c r="AU168" s="246"/>
      <c r="AV168" s="246"/>
      <c r="AW168" s="246"/>
      <c r="AX168" s="246"/>
      <c r="AY168" s="246"/>
      <c r="AZ168" s="246"/>
      <c r="BA168" s="246"/>
    </row>
    <row r="169" spans="1:53" s="3" customFormat="1" ht="15">
      <c r="A169" s="246"/>
      <c r="B169" s="234">
        <v>2</v>
      </c>
      <c r="C169" s="235" t="s">
        <v>638</v>
      </c>
      <c r="D169" s="13">
        <v>0.03</v>
      </c>
      <c r="E169" s="237">
        <v>1.2E-2</v>
      </c>
      <c r="F169" s="238">
        <v>271</v>
      </c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  <c r="AB169" s="246"/>
      <c r="AC169" s="246"/>
      <c r="AD169" s="246"/>
      <c r="AE169" s="246"/>
      <c r="AF169" s="246"/>
      <c r="AG169" s="246"/>
      <c r="AH169" s="246"/>
      <c r="AI169" s="246"/>
      <c r="AJ169" s="246"/>
      <c r="AK169" s="246"/>
      <c r="AL169" s="246"/>
      <c r="AM169" s="246"/>
      <c r="AN169" s="246"/>
      <c r="AO169" s="246"/>
      <c r="AP169" s="246"/>
      <c r="AQ169" s="246"/>
      <c r="AR169" s="246"/>
      <c r="AS169" s="246"/>
      <c r="AT169" s="246"/>
      <c r="AU169" s="246"/>
      <c r="AV169" s="246"/>
      <c r="AW169" s="246"/>
      <c r="AX169" s="246"/>
      <c r="AY169" s="246"/>
      <c r="AZ169" s="246"/>
      <c r="BA169" s="246"/>
    </row>
    <row r="170" spans="1:53" s="3" customFormat="1" ht="15">
      <c r="A170" s="246"/>
      <c r="B170" s="234">
        <v>3</v>
      </c>
      <c r="C170" s="235" t="s">
        <v>639</v>
      </c>
      <c r="D170" s="13">
        <v>5.3999999999999999E-2</v>
      </c>
      <c r="E170" s="237">
        <v>2.1999999999999999E-2</v>
      </c>
      <c r="F170" s="249">
        <v>421</v>
      </c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  <c r="AA170" s="246"/>
      <c r="AB170" s="246"/>
      <c r="AC170" s="246"/>
      <c r="AD170" s="246"/>
      <c r="AE170" s="246"/>
      <c r="AF170" s="246"/>
      <c r="AG170" s="246"/>
      <c r="AH170" s="246"/>
      <c r="AI170" s="246"/>
      <c r="AJ170" s="246"/>
      <c r="AK170" s="246"/>
      <c r="AL170" s="246"/>
      <c r="AM170" s="246"/>
      <c r="AN170" s="246"/>
      <c r="AO170" s="246"/>
      <c r="AP170" s="246"/>
      <c r="AQ170" s="246"/>
      <c r="AR170" s="246"/>
      <c r="AS170" s="246"/>
      <c r="AT170" s="246"/>
      <c r="AU170" s="246"/>
      <c r="AV170" s="246"/>
      <c r="AW170" s="246"/>
      <c r="AX170" s="246"/>
      <c r="AY170" s="246"/>
      <c r="AZ170" s="246"/>
      <c r="BA170" s="246"/>
    </row>
    <row r="171" spans="1:53" s="3" customFormat="1" ht="15">
      <c r="A171" s="246"/>
      <c r="B171" s="234">
        <v>4</v>
      </c>
      <c r="C171" s="235" t="s">
        <v>640</v>
      </c>
      <c r="D171" s="13">
        <v>6.5000000000000002E-2</v>
      </c>
      <c r="E171" s="237">
        <v>2.5999999999999999E-2</v>
      </c>
      <c r="F171" s="249">
        <v>465</v>
      </c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  <c r="R171" s="246"/>
      <c r="S171" s="246"/>
      <c r="T171" s="246"/>
      <c r="U171" s="246"/>
      <c r="V171" s="246"/>
      <c r="W171" s="246"/>
      <c r="X171" s="246"/>
      <c r="Y171" s="246"/>
      <c r="Z171" s="246"/>
      <c r="AA171" s="246"/>
      <c r="AB171" s="246"/>
      <c r="AC171" s="246"/>
      <c r="AD171" s="246"/>
      <c r="AE171" s="246"/>
      <c r="AF171" s="246"/>
      <c r="AG171" s="246"/>
      <c r="AH171" s="246"/>
      <c r="AI171" s="246"/>
      <c r="AJ171" s="246"/>
      <c r="AK171" s="246"/>
      <c r="AL171" s="246"/>
      <c r="AM171" s="246"/>
      <c r="AN171" s="246"/>
      <c r="AO171" s="246"/>
      <c r="AP171" s="246"/>
      <c r="AQ171" s="246"/>
      <c r="AR171" s="246"/>
      <c r="AS171" s="246"/>
      <c r="AT171" s="246"/>
      <c r="AU171" s="246"/>
      <c r="AV171" s="246"/>
      <c r="AW171" s="246"/>
      <c r="AX171" s="246"/>
      <c r="AY171" s="246"/>
      <c r="AZ171" s="246"/>
      <c r="BA171" s="246"/>
    </row>
    <row r="172" spans="1:53" s="3" customFormat="1" ht="15">
      <c r="A172" s="246"/>
      <c r="B172" s="234">
        <v>5</v>
      </c>
      <c r="C172" s="235" t="s">
        <v>641</v>
      </c>
      <c r="D172" s="13">
        <v>7.0999999999999994E-2</v>
      </c>
      <c r="E172" s="237">
        <v>2.8000000000000001E-2</v>
      </c>
      <c r="F172" s="249">
        <v>529</v>
      </c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  <c r="S172" s="246"/>
      <c r="T172" s="246"/>
      <c r="U172" s="246"/>
      <c r="V172" s="246"/>
      <c r="W172" s="246"/>
      <c r="X172" s="246"/>
      <c r="Y172" s="246"/>
      <c r="Z172" s="246"/>
      <c r="AA172" s="246"/>
      <c r="AB172" s="246"/>
      <c r="AC172" s="246"/>
      <c r="AD172" s="246"/>
      <c r="AE172" s="246"/>
      <c r="AF172" s="246"/>
      <c r="AG172" s="246"/>
      <c r="AH172" s="246"/>
      <c r="AI172" s="246"/>
      <c r="AJ172" s="246"/>
      <c r="AK172" s="246"/>
      <c r="AL172" s="246"/>
      <c r="AM172" s="246"/>
      <c r="AN172" s="246"/>
      <c r="AO172" s="246"/>
      <c r="AP172" s="246"/>
      <c r="AQ172" s="246"/>
      <c r="AR172" s="246"/>
      <c r="AS172" s="246"/>
      <c r="AT172" s="246"/>
      <c r="AU172" s="246"/>
      <c r="AV172" s="246"/>
      <c r="AW172" s="246"/>
      <c r="AX172" s="246"/>
      <c r="AY172" s="246"/>
      <c r="AZ172" s="246"/>
      <c r="BA172" s="246"/>
    </row>
    <row r="173" spans="1:53" s="3" customFormat="1" ht="15">
      <c r="A173" s="246"/>
      <c r="B173" s="234">
        <v>6</v>
      </c>
      <c r="C173" s="235" t="s">
        <v>642</v>
      </c>
      <c r="D173" s="13">
        <v>8.1000000000000003E-2</v>
      </c>
      <c r="E173" s="237">
        <v>3.3000000000000002E-2</v>
      </c>
      <c r="F173" s="249">
        <v>640</v>
      </c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  <c r="R173" s="246"/>
      <c r="S173" s="246"/>
      <c r="T173" s="246"/>
      <c r="U173" s="246"/>
      <c r="V173" s="246"/>
      <c r="W173" s="246"/>
      <c r="X173" s="246"/>
      <c r="Y173" s="246"/>
      <c r="Z173" s="246"/>
      <c r="AA173" s="246"/>
      <c r="AB173" s="246"/>
      <c r="AC173" s="246"/>
      <c r="AD173" s="246"/>
      <c r="AE173" s="246"/>
      <c r="AF173" s="246"/>
      <c r="AG173" s="246"/>
      <c r="AH173" s="246"/>
      <c r="AI173" s="246"/>
      <c r="AJ173" s="246"/>
      <c r="AK173" s="246"/>
      <c r="AL173" s="246"/>
      <c r="AM173" s="246"/>
      <c r="AN173" s="246"/>
      <c r="AO173" s="246"/>
      <c r="AP173" s="246"/>
      <c r="AQ173" s="246"/>
      <c r="AR173" s="246"/>
      <c r="AS173" s="246"/>
      <c r="AT173" s="246"/>
      <c r="AU173" s="246"/>
      <c r="AV173" s="246"/>
      <c r="AW173" s="246"/>
      <c r="AX173" s="246"/>
      <c r="AY173" s="246"/>
      <c r="AZ173" s="246"/>
      <c r="BA173" s="246"/>
    </row>
    <row r="174" spans="1:53" s="3" customFormat="1" ht="15">
      <c r="A174" s="246"/>
      <c r="B174" s="234">
        <v>7</v>
      </c>
      <c r="C174" s="235" t="s">
        <v>643</v>
      </c>
      <c r="D174" s="13">
        <v>9.1999999999999998E-2</v>
      </c>
      <c r="E174" s="237">
        <v>3.6999999999999998E-2</v>
      </c>
      <c r="F174" s="249">
        <v>882</v>
      </c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  <c r="R174" s="246"/>
      <c r="S174" s="246"/>
      <c r="T174" s="246"/>
      <c r="U174" s="246"/>
      <c r="V174" s="246"/>
      <c r="W174" s="246"/>
      <c r="X174" s="246"/>
      <c r="Y174" s="246"/>
      <c r="Z174" s="246"/>
      <c r="AA174" s="246"/>
      <c r="AB174" s="246"/>
      <c r="AC174" s="246"/>
      <c r="AD174" s="246"/>
      <c r="AE174" s="246"/>
      <c r="AF174" s="246"/>
      <c r="AG174" s="246"/>
      <c r="AH174" s="246"/>
      <c r="AI174" s="246"/>
      <c r="AJ174" s="246"/>
      <c r="AK174" s="246"/>
      <c r="AL174" s="246"/>
      <c r="AM174" s="246"/>
      <c r="AN174" s="246"/>
      <c r="AO174" s="246"/>
      <c r="AP174" s="246"/>
      <c r="AQ174" s="246"/>
      <c r="AR174" s="246"/>
      <c r="AS174" s="246"/>
      <c r="AT174" s="246"/>
      <c r="AU174" s="246"/>
      <c r="AV174" s="246"/>
      <c r="AW174" s="246"/>
      <c r="AX174" s="246"/>
      <c r="AY174" s="246"/>
      <c r="AZ174" s="246"/>
      <c r="BA174" s="246"/>
    </row>
    <row r="175" spans="1:53" s="3" customFormat="1" ht="15">
      <c r="A175" s="246"/>
      <c r="B175" s="234">
        <v>8</v>
      </c>
      <c r="C175" s="235" t="s">
        <v>644</v>
      </c>
      <c r="D175" s="13">
        <v>0.10299999999999999</v>
      </c>
      <c r="E175" s="237">
        <v>4.1000000000000002E-2</v>
      </c>
      <c r="F175" s="249">
        <v>928</v>
      </c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  <c r="R175" s="246"/>
      <c r="S175" s="246"/>
      <c r="T175" s="246"/>
      <c r="U175" s="246"/>
      <c r="V175" s="246"/>
      <c r="W175" s="246"/>
      <c r="X175" s="246"/>
      <c r="Y175" s="246"/>
      <c r="Z175" s="246"/>
      <c r="AA175" s="246"/>
      <c r="AB175" s="246"/>
      <c r="AC175" s="246"/>
      <c r="AD175" s="246"/>
      <c r="AE175" s="246"/>
      <c r="AF175" s="246"/>
      <c r="AG175" s="246"/>
      <c r="AH175" s="246"/>
      <c r="AI175" s="246"/>
      <c r="AJ175" s="246"/>
      <c r="AK175" s="246"/>
      <c r="AL175" s="246"/>
      <c r="AM175" s="246"/>
      <c r="AN175" s="246"/>
      <c r="AO175" s="246"/>
      <c r="AP175" s="246"/>
      <c r="AQ175" s="246"/>
      <c r="AR175" s="246"/>
      <c r="AS175" s="246"/>
      <c r="AT175" s="246"/>
      <c r="AU175" s="246"/>
      <c r="AV175" s="246"/>
      <c r="AW175" s="246"/>
      <c r="AX175" s="246"/>
      <c r="AY175" s="246"/>
      <c r="AZ175" s="246"/>
      <c r="BA175" s="246"/>
    </row>
    <row r="176" spans="1:53" s="3" customFormat="1" ht="15">
      <c r="A176" s="246"/>
      <c r="B176" s="234">
        <v>9</v>
      </c>
      <c r="C176" s="235" t="s">
        <v>645</v>
      </c>
      <c r="D176" s="13">
        <v>0.109</v>
      </c>
      <c r="E176" s="237">
        <v>4.3999999999999997E-2</v>
      </c>
      <c r="F176" s="249">
        <v>1172</v>
      </c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  <c r="R176" s="246"/>
      <c r="S176" s="246"/>
      <c r="T176" s="246"/>
      <c r="U176" s="246"/>
      <c r="V176" s="246"/>
      <c r="W176" s="246"/>
      <c r="X176" s="246"/>
      <c r="Y176" s="246"/>
      <c r="Z176" s="246"/>
      <c r="AA176" s="246"/>
      <c r="AB176" s="246"/>
      <c r="AC176" s="246"/>
      <c r="AD176" s="246"/>
      <c r="AE176" s="246"/>
      <c r="AF176" s="246"/>
      <c r="AG176" s="246"/>
      <c r="AH176" s="246"/>
      <c r="AI176" s="246"/>
      <c r="AJ176" s="246"/>
      <c r="AK176" s="246"/>
      <c r="AL176" s="246"/>
      <c r="AM176" s="246"/>
      <c r="AN176" s="246"/>
      <c r="AO176" s="246"/>
      <c r="AP176" s="246"/>
      <c r="AQ176" s="246"/>
      <c r="AR176" s="246"/>
      <c r="AS176" s="246"/>
      <c r="AT176" s="246"/>
      <c r="AU176" s="246"/>
      <c r="AV176" s="246"/>
      <c r="AW176" s="246"/>
      <c r="AX176" s="246"/>
      <c r="AY176" s="246"/>
      <c r="AZ176" s="246"/>
      <c r="BA176" s="246"/>
    </row>
    <row r="177" spans="1:53" s="3" customFormat="1" ht="15" customHeight="1">
      <c r="A177" s="246"/>
      <c r="B177" s="234">
        <v>10</v>
      </c>
      <c r="C177" s="235" t="s">
        <v>646</v>
      </c>
      <c r="D177" s="236">
        <v>0.12</v>
      </c>
      <c r="E177" s="237">
        <v>4.8000000000000001E-2</v>
      </c>
      <c r="F177" s="249">
        <v>1271</v>
      </c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  <c r="R177" s="246"/>
      <c r="S177" s="246"/>
      <c r="T177" s="246"/>
      <c r="U177" s="246"/>
      <c r="V177" s="246"/>
      <c r="W177" s="246"/>
      <c r="X177" s="246"/>
      <c r="Y177" s="246"/>
      <c r="Z177" s="246"/>
      <c r="AA177" s="246"/>
      <c r="AB177" s="246"/>
      <c r="AC177" s="246"/>
      <c r="AD177" s="246"/>
      <c r="AE177" s="246"/>
      <c r="AF177" s="246"/>
      <c r="AG177" s="246"/>
      <c r="AH177" s="246"/>
      <c r="AI177" s="246"/>
      <c r="AJ177" s="246"/>
      <c r="AK177" s="246"/>
      <c r="AL177" s="246"/>
      <c r="AM177" s="246"/>
      <c r="AN177" s="246"/>
      <c r="AO177" s="246"/>
      <c r="AP177" s="246"/>
      <c r="AQ177" s="246"/>
      <c r="AR177" s="246"/>
      <c r="AS177" s="246"/>
      <c r="AT177" s="246"/>
      <c r="AU177" s="246"/>
      <c r="AV177" s="246"/>
      <c r="AW177" s="246"/>
      <c r="AX177" s="246"/>
      <c r="AY177" s="246"/>
      <c r="AZ177" s="246"/>
      <c r="BA177" s="246"/>
    </row>
    <row r="178" spans="1:53" s="3" customFormat="1" ht="15" customHeight="1">
      <c r="A178" s="246"/>
      <c r="B178" s="234">
        <v>11</v>
      </c>
      <c r="C178" s="235" t="s">
        <v>647</v>
      </c>
      <c r="D178" s="236">
        <v>0.12</v>
      </c>
      <c r="E178" s="237">
        <v>0.05</v>
      </c>
      <c r="F178" s="249">
        <v>1309</v>
      </c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6"/>
      <c r="AA178" s="246"/>
      <c r="AB178" s="246"/>
      <c r="AC178" s="246"/>
      <c r="AD178" s="246"/>
      <c r="AE178" s="246"/>
      <c r="AF178" s="246"/>
      <c r="AG178" s="246"/>
      <c r="AH178" s="246"/>
      <c r="AI178" s="246"/>
      <c r="AJ178" s="246"/>
      <c r="AK178" s="246"/>
      <c r="AL178" s="246"/>
      <c r="AM178" s="246"/>
      <c r="AN178" s="246"/>
      <c r="AO178" s="246"/>
      <c r="AP178" s="246"/>
      <c r="AQ178" s="246"/>
      <c r="AR178" s="246"/>
      <c r="AS178" s="246"/>
      <c r="AT178" s="246"/>
      <c r="AU178" s="246"/>
      <c r="AV178" s="246"/>
      <c r="AW178" s="246"/>
      <c r="AX178" s="246"/>
      <c r="AY178" s="246"/>
      <c r="AZ178" s="246"/>
      <c r="BA178" s="246"/>
    </row>
    <row r="179" spans="1:53" s="3" customFormat="1" ht="15" customHeight="1">
      <c r="A179" s="246"/>
      <c r="B179" s="234">
        <v>12</v>
      </c>
      <c r="C179" s="235" t="s">
        <v>648</v>
      </c>
      <c r="D179" s="13">
        <v>0.11899999999999999</v>
      </c>
      <c r="E179" s="237">
        <v>4.8000000000000001E-2</v>
      </c>
      <c r="F179" s="249">
        <v>1270</v>
      </c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  <c r="AA179" s="246"/>
      <c r="AB179" s="246"/>
      <c r="AC179" s="246"/>
      <c r="AD179" s="246"/>
      <c r="AE179" s="246"/>
      <c r="AF179" s="246"/>
      <c r="AG179" s="246"/>
      <c r="AH179" s="246"/>
      <c r="AI179" s="246"/>
      <c r="AJ179" s="246"/>
      <c r="AK179" s="246"/>
      <c r="AL179" s="246"/>
      <c r="AM179" s="246"/>
      <c r="AN179" s="246"/>
      <c r="AO179" s="246"/>
      <c r="AP179" s="246"/>
      <c r="AQ179" s="246"/>
      <c r="AR179" s="246"/>
      <c r="AS179" s="246"/>
      <c r="AT179" s="246"/>
      <c r="AU179" s="246"/>
      <c r="AV179" s="246"/>
      <c r="AW179" s="246"/>
      <c r="AX179" s="246"/>
      <c r="AY179" s="246"/>
      <c r="AZ179" s="246"/>
      <c r="BA179" s="246"/>
    </row>
    <row r="180" spans="1:53" s="3" customFormat="1" ht="15" customHeight="1">
      <c r="A180" s="246"/>
      <c r="B180" s="234">
        <v>13</v>
      </c>
      <c r="C180" s="235" t="s">
        <v>649</v>
      </c>
      <c r="D180" s="13">
        <v>0.13700000000000001</v>
      </c>
      <c r="E180" s="237">
        <v>5.5E-2</v>
      </c>
      <c r="F180" s="238">
        <v>1359</v>
      </c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  <c r="R180" s="246"/>
      <c r="S180" s="246"/>
      <c r="T180" s="246"/>
      <c r="U180" s="246"/>
      <c r="V180" s="246"/>
      <c r="W180" s="246"/>
      <c r="X180" s="246"/>
      <c r="Y180" s="246"/>
      <c r="Z180" s="246"/>
      <c r="AA180" s="246"/>
      <c r="AB180" s="246"/>
      <c r="AC180" s="246"/>
      <c r="AD180" s="246"/>
      <c r="AE180" s="246"/>
      <c r="AF180" s="246"/>
      <c r="AG180" s="246"/>
      <c r="AH180" s="246"/>
      <c r="AI180" s="246"/>
      <c r="AJ180" s="246"/>
      <c r="AK180" s="246"/>
      <c r="AL180" s="246"/>
      <c r="AM180" s="246"/>
      <c r="AN180" s="246"/>
      <c r="AO180" s="246"/>
      <c r="AP180" s="246"/>
      <c r="AQ180" s="246"/>
      <c r="AR180" s="246"/>
      <c r="AS180" s="246"/>
      <c r="AT180" s="246"/>
      <c r="AU180" s="246"/>
      <c r="AV180" s="246"/>
      <c r="AW180" s="246"/>
      <c r="AX180" s="246"/>
      <c r="AY180" s="246"/>
      <c r="AZ180" s="246"/>
      <c r="BA180" s="246"/>
    </row>
    <row r="181" spans="1:53" s="3" customFormat="1" ht="15" customHeight="1">
      <c r="A181" s="246"/>
      <c r="B181" s="234">
        <v>14</v>
      </c>
      <c r="C181" s="235" t="s">
        <v>650</v>
      </c>
      <c r="D181" s="13">
        <v>0.16200000000000001</v>
      </c>
      <c r="E181" s="237">
        <v>6.5000000000000002E-2</v>
      </c>
      <c r="F181" s="238">
        <v>1522</v>
      </c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  <c r="R181" s="246"/>
      <c r="S181" s="246"/>
      <c r="T181" s="246"/>
      <c r="U181" s="246"/>
      <c r="V181" s="246"/>
      <c r="W181" s="246"/>
      <c r="X181" s="246"/>
      <c r="Y181" s="246"/>
      <c r="Z181" s="246"/>
      <c r="AA181" s="246"/>
      <c r="AB181" s="246"/>
      <c r="AC181" s="246"/>
      <c r="AD181" s="246"/>
      <c r="AE181" s="246"/>
      <c r="AF181" s="246"/>
      <c r="AG181" s="246"/>
      <c r="AH181" s="246"/>
      <c r="AI181" s="246"/>
      <c r="AJ181" s="246"/>
      <c r="AK181" s="246"/>
      <c r="AL181" s="246"/>
      <c r="AM181" s="246"/>
      <c r="AN181" s="246"/>
      <c r="AO181" s="246"/>
      <c r="AP181" s="246"/>
      <c r="AQ181" s="246"/>
      <c r="AR181" s="246"/>
      <c r="AS181" s="246"/>
      <c r="AT181" s="246"/>
      <c r="AU181" s="246"/>
      <c r="AV181" s="246"/>
      <c r="AW181" s="246"/>
      <c r="AX181" s="246"/>
      <c r="AY181" s="246"/>
      <c r="AZ181" s="246"/>
      <c r="BA181" s="246"/>
    </row>
    <row r="182" spans="1:53" s="3" customFormat="1" ht="15" customHeight="1">
      <c r="A182" s="246"/>
      <c r="B182" s="234">
        <v>15</v>
      </c>
      <c r="C182" s="235" t="s">
        <v>651</v>
      </c>
      <c r="D182" s="236">
        <v>0.18</v>
      </c>
      <c r="E182" s="237">
        <v>7.1999999999999995E-2</v>
      </c>
      <c r="F182" s="238">
        <v>1531</v>
      </c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  <c r="R182" s="246"/>
      <c r="S182" s="246"/>
      <c r="T182" s="246"/>
      <c r="U182" s="246"/>
      <c r="V182" s="246"/>
      <c r="W182" s="246"/>
      <c r="X182" s="246"/>
      <c r="Y182" s="246"/>
      <c r="Z182" s="246"/>
      <c r="AA182" s="246"/>
      <c r="AB182" s="246"/>
      <c r="AC182" s="246"/>
      <c r="AD182" s="246"/>
      <c r="AE182" s="246"/>
      <c r="AF182" s="246"/>
      <c r="AG182" s="246"/>
      <c r="AH182" s="246"/>
      <c r="AI182" s="246"/>
      <c r="AJ182" s="246"/>
      <c r="AK182" s="246"/>
      <c r="AL182" s="246"/>
      <c r="AM182" s="246"/>
      <c r="AN182" s="246"/>
      <c r="AO182" s="246"/>
      <c r="AP182" s="246"/>
      <c r="AQ182" s="246"/>
      <c r="AR182" s="246"/>
      <c r="AS182" s="246"/>
      <c r="AT182" s="246"/>
      <c r="AU182" s="246"/>
      <c r="AV182" s="246"/>
      <c r="AW182" s="246"/>
      <c r="AX182" s="246"/>
      <c r="AY182" s="246"/>
      <c r="AZ182" s="246"/>
      <c r="BA182" s="246"/>
    </row>
    <row r="183" spans="1:53" s="3" customFormat="1" ht="15" customHeight="1">
      <c r="A183" s="246"/>
      <c r="B183" s="234">
        <v>16</v>
      </c>
      <c r="C183" s="235" t="s">
        <v>652</v>
      </c>
      <c r="D183" s="13">
        <v>0.19700000000000001</v>
      </c>
      <c r="E183" s="237">
        <v>7.9000000000000001E-2</v>
      </c>
      <c r="F183" s="238">
        <v>1615</v>
      </c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  <c r="R183" s="246"/>
      <c r="S183" s="246"/>
      <c r="T183" s="246"/>
      <c r="U183" s="246"/>
      <c r="V183" s="246"/>
      <c r="W183" s="246"/>
      <c r="X183" s="246"/>
      <c r="Y183" s="246"/>
      <c r="Z183" s="246"/>
      <c r="AA183" s="246"/>
      <c r="AB183" s="246"/>
      <c r="AC183" s="246"/>
      <c r="AD183" s="246"/>
      <c r="AE183" s="246"/>
      <c r="AF183" s="246"/>
      <c r="AG183" s="246"/>
      <c r="AH183" s="246"/>
      <c r="AI183" s="246"/>
      <c r="AJ183" s="246"/>
      <c r="AK183" s="246"/>
      <c r="AL183" s="246"/>
      <c r="AM183" s="246"/>
      <c r="AN183" s="246"/>
      <c r="AO183" s="246"/>
      <c r="AP183" s="246"/>
      <c r="AQ183" s="246"/>
      <c r="AR183" s="246"/>
      <c r="AS183" s="246"/>
      <c r="AT183" s="246"/>
      <c r="AU183" s="246"/>
      <c r="AV183" s="246"/>
      <c r="AW183" s="246"/>
      <c r="AX183" s="246"/>
      <c r="AY183" s="246"/>
      <c r="AZ183" s="246"/>
      <c r="BA183" s="246"/>
    </row>
    <row r="184" spans="1:53" s="3" customFormat="1" ht="15" customHeight="1">
      <c r="A184" s="246"/>
      <c r="B184" s="234">
        <v>17</v>
      </c>
      <c r="C184" s="235" t="s">
        <v>668</v>
      </c>
      <c r="D184" s="13">
        <v>8.5000000000000006E-2</v>
      </c>
      <c r="E184" s="237">
        <v>3.4000000000000002E-2</v>
      </c>
      <c r="F184" s="249">
        <v>813</v>
      </c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  <c r="S184" s="246"/>
      <c r="T184" s="246"/>
      <c r="U184" s="246"/>
      <c r="V184" s="246"/>
      <c r="W184" s="246"/>
      <c r="X184" s="246"/>
      <c r="Y184" s="246"/>
      <c r="Z184" s="246"/>
      <c r="AA184" s="246"/>
      <c r="AB184" s="246"/>
      <c r="AC184" s="246"/>
      <c r="AD184" s="246"/>
      <c r="AE184" s="246"/>
      <c r="AF184" s="246"/>
      <c r="AG184" s="246"/>
      <c r="AH184" s="246"/>
      <c r="AI184" s="246"/>
      <c r="AJ184" s="246"/>
      <c r="AK184" s="246"/>
      <c r="AL184" s="246"/>
      <c r="AM184" s="246"/>
      <c r="AN184" s="246"/>
      <c r="AO184" s="246"/>
      <c r="AP184" s="246"/>
      <c r="AQ184" s="246"/>
      <c r="AR184" s="246"/>
      <c r="AS184" s="246"/>
      <c r="AT184" s="246"/>
      <c r="AU184" s="246"/>
      <c r="AV184" s="246"/>
      <c r="AW184" s="246"/>
      <c r="AX184" s="246"/>
      <c r="AY184" s="246"/>
      <c r="AZ184" s="246"/>
      <c r="BA184" s="246"/>
    </row>
    <row r="185" spans="1:53" s="3" customFormat="1" ht="15" customHeight="1">
      <c r="A185" s="246"/>
      <c r="B185" s="234">
        <v>18</v>
      </c>
      <c r="C185" s="235" t="s">
        <v>669</v>
      </c>
      <c r="D185" s="13">
        <v>0.10199999999999999</v>
      </c>
      <c r="E185" s="237">
        <v>4.1000000000000002E-2</v>
      </c>
      <c r="F185" s="249">
        <v>1037</v>
      </c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  <c r="AA185" s="246"/>
      <c r="AB185" s="246"/>
      <c r="AC185" s="246"/>
      <c r="AD185" s="246"/>
      <c r="AE185" s="246"/>
      <c r="AF185" s="246"/>
      <c r="AG185" s="246"/>
      <c r="AH185" s="246"/>
      <c r="AI185" s="246"/>
      <c r="AJ185" s="246"/>
      <c r="AK185" s="246"/>
      <c r="AL185" s="246"/>
      <c r="AM185" s="246"/>
      <c r="AN185" s="246"/>
      <c r="AO185" s="246"/>
      <c r="AP185" s="246"/>
      <c r="AQ185" s="246"/>
      <c r="AR185" s="246"/>
      <c r="AS185" s="246"/>
      <c r="AT185" s="246"/>
      <c r="AU185" s="246"/>
      <c r="AV185" s="246"/>
      <c r="AW185" s="246"/>
      <c r="AX185" s="246"/>
      <c r="AY185" s="246"/>
      <c r="AZ185" s="246"/>
      <c r="BA185" s="246"/>
    </row>
    <row r="186" spans="1:53" s="3" customFormat="1" ht="15" customHeight="1">
      <c r="A186" s="246"/>
      <c r="B186" s="234">
        <v>19</v>
      </c>
      <c r="C186" s="235" t="s">
        <v>670</v>
      </c>
      <c r="D186" s="13">
        <v>0.11899999999999999</v>
      </c>
      <c r="E186" s="237">
        <v>4.8000000000000001E-2</v>
      </c>
      <c r="F186" s="249">
        <v>1249</v>
      </c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46"/>
      <c r="AA186" s="246"/>
      <c r="AB186" s="246"/>
      <c r="AC186" s="246"/>
      <c r="AD186" s="246"/>
      <c r="AE186" s="246"/>
      <c r="AF186" s="246"/>
      <c r="AG186" s="246"/>
      <c r="AH186" s="246"/>
      <c r="AI186" s="246"/>
      <c r="AJ186" s="246"/>
      <c r="AK186" s="246"/>
      <c r="AL186" s="246"/>
      <c r="AM186" s="246"/>
      <c r="AN186" s="246"/>
      <c r="AO186" s="246"/>
      <c r="AP186" s="246"/>
      <c r="AQ186" s="246"/>
      <c r="AR186" s="246"/>
      <c r="AS186" s="246"/>
      <c r="AT186" s="246"/>
      <c r="AU186" s="246"/>
      <c r="AV186" s="246"/>
      <c r="AW186" s="246"/>
      <c r="AX186" s="246"/>
      <c r="AY186" s="246"/>
      <c r="AZ186" s="246"/>
      <c r="BA186" s="246"/>
    </row>
    <row r="187" spans="1:53" s="3" customFormat="1" ht="15" customHeight="1">
      <c r="A187" s="246"/>
      <c r="B187" s="234">
        <v>20</v>
      </c>
      <c r="C187" s="235" t="s">
        <v>653</v>
      </c>
      <c r="D187" s="13">
        <v>0.25</v>
      </c>
      <c r="E187" s="237">
        <v>0.1</v>
      </c>
      <c r="F187" s="249">
        <v>2374</v>
      </c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  <c r="AA187" s="246"/>
      <c r="AB187" s="246"/>
      <c r="AC187" s="246"/>
      <c r="AD187" s="246"/>
      <c r="AE187" s="246"/>
      <c r="AF187" s="246"/>
      <c r="AG187" s="246"/>
      <c r="AH187" s="246"/>
      <c r="AI187" s="246"/>
      <c r="AJ187" s="246"/>
      <c r="AK187" s="246"/>
      <c r="AL187" s="246"/>
      <c r="AM187" s="246"/>
      <c r="AN187" s="246"/>
      <c r="AO187" s="246"/>
      <c r="AP187" s="246"/>
      <c r="AQ187" s="246"/>
      <c r="AR187" s="246"/>
      <c r="AS187" s="246"/>
      <c r="AT187" s="246"/>
      <c r="AU187" s="246"/>
      <c r="AV187" s="246"/>
      <c r="AW187" s="246"/>
      <c r="AX187" s="246"/>
      <c r="AY187" s="246"/>
      <c r="AZ187" s="246"/>
      <c r="BA187" s="246"/>
    </row>
    <row r="188" spans="1:53" s="3" customFormat="1" ht="15" customHeight="1">
      <c r="A188" s="246"/>
      <c r="B188" s="234">
        <v>21</v>
      </c>
      <c r="C188" s="235" t="s">
        <v>654</v>
      </c>
      <c r="D188" s="13">
        <v>0.28499999999999998</v>
      </c>
      <c r="E188" s="237">
        <v>0.114</v>
      </c>
      <c r="F188" s="249">
        <v>2812</v>
      </c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  <c r="AB188" s="246"/>
      <c r="AC188" s="246"/>
      <c r="AD188" s="246"/>
      <c r="AE188" s="246"/>
      <c r="AF188" s="246"/>
      <c r="AG188" s="246"/>
      <c r="AH188" s="246"/>
      <c r="AI188" s="246"/>
      <c r="AJ188" s="246"/>
      <c r="AK188" s="246"/>
      <c r="AL188" s="246"/>
      <c r="AM188" s="246"/>
      <c r="AN188" s="246"/>
      <c r="AO188" s="246"/>
      <c r="AP188" s="246"/>
      <c r="AQ188" s="246"/>
      <c r="AR188" s="246"/>
      <c r="AS188" s="246"/>
      <c r="AT188" s="246"/>
      <c r="AU188" s="246"/>
      <c r="AV188" s="246"/>
      <c r="AW188" s="246"/>
      <c r="AX188" s="246"/>
      <c r="AY188" s="246"/>
      <c r="AZ188" s="246"/>
      <c r="BA188" s="246"/>
    </row>
    <row r="189" spans="1:53" s="3" customFormat="1" ht="15" customHeight="1">
      <c r="A189" s="246"/>
      <c r="B189" s="234">
        <v>22</v>
      </c>
      <c r="C189" s="235" t="s">
        <v>655</v>
      </c>
      <c r="D189" s="13">
        <v>0.33800000000000002</v>
      </c>
      <c r="E189" s="237">
        <v>0.13500000000000001</v>
      </c>
      <c r="F189" s="249">
        <v>3068</v>
      </c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  <c r="AA189" s="246"/>
      <c r="AB189" s="246"/>
      <c r="AC189" s="246"/>
      <c r="AD189" s="246"/>
      <c r="AE189" s="246"/>
      <c r="AF189" s="246"/>
      <c r="AG189" s="246"/>
      <c r="AH189" s="246"/>
      <c r="AI189" s="246"/>
      <c r="AJ189" s="246"/>
      <c r="AK189" s="246"/>
      <c r="AL189" s="246"/>
      <c r="AM189" s="246"/>
      <c r="AN189" s="246"/>
      <c r="AO189" s="246"/>
      <c r="AP189" s="246"/>
      <c r="AQ189" s="246"/>
      <c r="AR189" s="246"/>
      <c r="AS189" s="246"/>
      <c r="AT189" s="246"/>
      <c r="AU189" s="246"/>
      <c r="AV189" s="246"/>
      <c r="AW189" s="246"/>
      <c r="AX189" s="246"/>
      <c r="AY189" s="246"/>
      <c r="AZ189" s="246"/>
      <c r="BA189" s="246"/>
    </row>
    <row r="190" spans="1:53" s="3" customFormat="1" ht="15" customHeight="1">
      <c r="A190" s="246"/>
      <c r="B190" s="234">
        <v>23</v>
      </c>
      <c r="C190" s="235" t="s">
        <v>671</v>
      </c>
      <c r="D190" s="13">
        <v>0.33800000000000002</v>
      </c>
      <c r="E190" s="237">
        <v>0.13500000000000001</v>
      </c>
      <c r="F190" s="249">
        <v>3482</v>
      </c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  <c r="AA190" s="246"/>
      <c r="AB190" s="246"/>
      <c r="AC190" s="246"/>
      <c r="AD190" s="246"/>
      <c r="AE190" s="246"/>
      <c r="AF190" s="246"/>
      <c r="AG190" s="246"/>
      <c r="AH190" s="246"/>
      <c r="AI190" s="246"/>
      <c r="AJ190" s="246"/>
      <c r="AK190" s="246"/>
      <c r="AL190" s="246"/>
      <c r="AM190" s="246"/>
      <c r="AN190" s="246"/>
      <c r="AO190" s="246"/>
      <c r="AP190" s="246"/>
      <c r="AQ190" s="246"/>
      <c r="AR190" s="246"/>
      <c r="AS190" s="246"/>
      <c r="AT190" s="246"/>
      <c r="AU190" s="246"/>
      <c r="AV190" s="246"/>
      <c r="AW190" s="246"/>
      <c r="AX190" s="246"/>
      <c r="AY190" s="246"/>
      <c r="AZ190" s="246"/>
      <c r="BA190" s="246"/>
    </row>
    <row r="191" spans="1:53" s="3" customFormat="1" ht="15" customHeight="1">
      <c r="A191" s="246"/>
      <c r="B191" s="234">
        <v>24</v>
      </c>
      <c r="C191" s="235" t="s">
        <v>656</v>
      </c>
      <c r="D191" s="13">
        <v>0.375</v>
      </c>
      <c r="E191" s="237">
        <v>0.15</v>
      </c>
      <c r="F191" s="249">
        <v>3768</v>
      </c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  <c r="R191" s="246"/>
      <c r="S191" s="246"/>
      <c r="T191" s="246"/>
      <c r="U191" s="246"/>
      <c r="V191" s="246"/>
      <c r="W191" s="246"/>
      <c r="X191" s="246"/>
      <c r="Y191" s="246"/>
      <c r="Z191" s="246"/>
      <c r="AA191" s="246"/>
      <c r="AB191" s="246"/>
      <c r="AC191" s="246"/>
      <c r="AD191" s="246"/>
      <c r="AE191" s="246"/>
      <c r="AF191" s="246"/>
      <c r="AG191" s="246"/>
      <c r="AH191" s="246"/>
      <c r="AI191" s="246"/>
      <c r="AJ191" s="246"/>
      <c r="AK191" s="246"/>
      <c r="AL191" s="246"/>
      <c r="AM191" s="246"/>
      <c r="AN191" s="246"/>
      <c r="AO191" s="246"/>
      <c r="AP191" s="246"/>
      <c r="AQ191" s="246"/>
      <c r="AR191" s="246"/>
      <c r="AS191" s="246"/>
      <c r="AT191" s="246"/>
      <c r="AU191" s="246"/>
      <c r="AV191" s="246"/>
      <c r="AW191" s="246"/>
      <c r="AX191" s="246"/>
      <c r="AY191" s="246"/>
      <c r="AZ191" s="246"/>
      <c r="BA191" s="246"/>
    </row>
    <row r="192" spans="1:53" s="3" customFormat="1" ht="15" customHeight="1">
      <c r="A192" s="246"/>
      <c r="B192" s="234">
        <v>25</v>
      </c>
      <c r="C192" s="235" t="s">
        <v>672</v>
      </c>
      <c r="D192" s="13">
        <v>0.375</v>
      </c>
      <c r="E192" s="237">
        <v>0.15</v>
      </c>
      <c r="F192" s="249">
        <v>5359</v>
      </c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  <c r="R192" s="246"/>
      <c r="S192" s="246"/>
      <c r="T192" s="246"/>
      <c r="U192" s="246"/>
      <c r="V192" s="246"/>
      <c r="W192" s="246"/>
      <c r="X192" s="246"/>
      <c r="Y192" s="246"/>
      <c r="Z192" s="246"/>
      <c r="AA192" s="246"/>
      <c r="AB192" s="246"/>
      <c r="AC192" s="246"/>
      <c r="AD192" s="246"/>
      <c r="AE192" s="246"/>
      <c r="AF192" s="246"/>
      <c r="AG192" s="246"/>
      <c r="AH192" s="246"/>
      <c r="AI192" s="246"/>
      <c r="AJ192" s="246"/>
      <c r="AK192" s="246"/>
      <c r="AL192" s="246"/>
      <c r="AM192" s="246"/>
      <c r="AN192" s="246"/>
      <c r="AO192" s="246"/>
      <c r="AP192" s="246"/>
      <c r="AQ192" s="246"/>
      <c r="AR192" s="246"/>
      <c r="AS192" s="246"/>
      <c r="AT192" s="246"/>
      <c r="AU192" s="246"/>
      <c r="AV192" s="246"/>
      <c r="AW192" s="246"/>
      <c r="AX192" s="246"/>
      <c r="AY192" s="246"/>
      <c r="AZ192" s="246"/>
      <c r="BA192" s="246"/>
    </row>
    <row r="193" spans="1:53" s="5" customFormat="1" ht="15">
      <c r="A193" s="246"/>
      <c r="B193" s="209">
        <v>26</v>
      </c>
      <c r="C193" s="13" t="s">
        <v>673</v>
      </c>
      <c r="D193" s="14">
        <v>2.8000000000000001E-2</v>
      </c>
      <c r="E193" s="14">
        <v>1.4E-2</v>
      </c>
      <c r="F193" s="230">
        <v>278</v>
      </c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  <c r="AA193" s="246"/>
      <c r="AB193" s="246"/>
      <c r="AC193" s="246"/>
      <c r="AD193" s="246"/>
      <c r="AE193" s="246"/>
      <c r="AF193" s="246"/>
      <c r="AG193" s="246"/>
      <c r="AH193" s="246"/>
      <c r="AI193" s="246"/>
      <c r="AJ193" s="246"/>
      <c r="AK193" s="246"/>
      <c r="AL193" s="246"/>
      <c r="AM193" s="246"/>
      <c r="AN193" s="246"/>
      <c r="AO193" s="246"/>
      <c r="AP193" s="246"/>
      <c r="AQ193" s="246"/>
      <c r="AR193" s="246"/>
      <c r="AS193" s="246"/>
      <c r="AT193" s="246"/>
      <c r="AU193" s="246"/>
      <c r="AV193" s="246"/>
      <c r="AW193" s="246"/>
      <c r="AX193" s="246"/>
      <c r="AY193" s="246"/>
      <c r="AZ193" s="246"/>
      <c r="BA193" s="246"/>
    </row>
    <row r="194" spans="1:53" s="5" customFormat="1" ht="15">
      <c r="A194" s="246"/>
      <c r="B194" s="209">
        <v>27</v>
      </c>
      <c r="C194" s="13" t="s">
        <v>674</v>
      </c>
      <c r="D194" s="14">
        <v>4.2000000000000003E-2</v>
      </c>
      <c r="E194" s="14">
        <v>1.7000000000000001E-2</v>
      </c>
      <c r="F194" s="230">
        <v>320</v>
      </c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  <c r="R194" s="246"/>
      <c r="S194" s="246"/>
      <c r="T194" s="246"/>
      <c r="U194" s="246"/>
      <c r="V194" s="246"/>
      <c r="W194" s="246"/>
      <c r="X194" s="246"/>
      <c r="Y194" s="246"/>
      <c r="Z194" s="246"/>
      <c r="AA194" s="246"/>
      <c r="AB194" s="246"/>
      <c r="AC194" s="246"/>
      <c r="AD194" s="246"/>
      <c r="AE194" s="246"/>
      <c r="AF194" s="246"/>
      <c r="AG194" s="246"/>
      <c r="AH194" s="246"/>
      <c r="AI194" s="246"/>
      <c r="AJ194" s="246"/>
      <c r="AK194" s="246"/>
      <c r="AL194" s="246"/>
      <c r="AM194" s="246"/>
      <c r="AN194" s="246"/>
      <c r="AO194" s="246"/>
      <c r="AP194" s="246"/>
      <c r="AQ194" s="246"/>
      <c r="AR194" s="246"/>
      <c r="AS194" s="246"/>
      <c r="AT194" s="246"/>
      <c r="AU194" s="246"/>
      <c r="AV194" s="246"/>
      <c r="AW194" s="246"/>
      <c r="AX194" s="246"/>
      <c r="AY194" s="246"/>
      <c r="AZ194" s="246"/>
      <c r="BA194" s="246"/>
    </row>
    <row r="195" spans="1:53" s="5" customFormat="1" ht="15">
      <c r="B195" s="209">
        <v>28</v>
      </c>
      <c r="C195" s="13" t="s">
        <v>675</v>
      </c>
      <c r="D195" s="14">
        <v>4.3999999999999997E-2</v>
      </c>
      <c r="E195" s="14">
        <v>1.7999999999999999E-2</v>
      </c>
      <c r="F195" s="230">
        <v>357</v>
      </c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  <c r="R195" s="246"/>
      <c r="S195" s="246"/>
      <c r="T195" s="246"/>
      <c r="U195" s="246"/>
      <c r="V195" s="246"/>
      <c r="W195" s="246"/>
      <c r="X195" s="246"/>
      <c r="Y195" s="246"/>
      <c r="Z195" s="246"/>
      <c r="AA195" s="246"/>
      <c r="AB195" s="246"/>
      <c r="AC195" s="246"/>
      <c r="AD195" s="246"/>
      <c r="AE195" s="246"/>
      <c r="AF195" s="246"/>
      <c r="AG195" s="246"/>
      <c r="AH195" s="246"/>
      <c r="AI195" s="246"/>
      <c r="AJ195" s="246"/>
      <c r="AK195" s="246"/>
      <c r="AL195" s="246"/>
      <c r="AM195" s="246"/>
      <c r="AN195" s="246"/>
      <c r="AO195" s="246"/>
      <c r="AP195" s="246"/>
      <c r="AQ195" s="246"/>
      <c r="AR195" s="246"/>
      <c r="AS195" s="246"/>
      <c r="AT195" s="246"/>
      <c r="AU195" s="246"/>
      <c r="AV195" s="246"/>
      <c r="AW195" s="246"/>
      <c r="AX195" s="246"/>
      <c r="AY195" s="246"/>
      <c r="AZ195" s="246"/>
      <c r="BA195" s="246"/>
    </row>
    <row r="196" spans="1:53" s="5" customFormat="1" ht="15">
      <c r="B196" s="209">
        <v>29</v>
      </c>
      <c r="C196" s="13" t="s">
        <v>676</v>
      </c>
      <c r="D196" s="14">
        <v>5.1999999999999998E-2</v>
      </c>
      <c r="E196" s="14">
        <v>2.1000000000000001E-2</v>
      </c>
      <c r="F196" s="230">
        <v>422</v>
      </c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  <c r="R196" s="246"/>
      <c r="S196" s="246"/>
      <c r="T196" s="246"/>
      <c r="U196" s="246"/>
      <c r="V196" s="246"/>
      <c r="W196" s="246"/>
      <c r="X196" s="246"/>
      <c r="Y196" s="246"/>
      <c r="Z196" s="246"/>
      <c r="AA196" s="246"/>
      <c r="AB196" s="246"/>
      <c r="AC196" s="246"/>
      <c r="AD196" s="246"/>
      <c r="AE196" s="246"/>
      <c r="AF196" s="246"/>
      <c r="AG196" s="246"/>
      <c r="AH196" s="246"/>
      <c r="AI196" s="246"/>
      <c r="AJ196" s="246"/>
      <c r="AK196" s="246"/>
      <c r="AL196" s="246"/>
      <c r="AM196" s="246"/>
      <c r="AN196" s="246"/>
      <c r="AO196" s="246"/>
      <c r="AP196" s="246"/>
      <c r="AQ196" s="246"/>
      <c r="AR196" s="246"/>
      <c r="AS196" s="246"/>
      <c r="AT196" s="246"/>
      <c r="AU196" s="246"/>
      <c r="AV196" s="246"/>
      <c r="AW196" s="246"/>
      <c r="AX196" s="246"/>
      <c r="AY196" s="246"/>
      <c r="AZ196" s="246"/>
      <c r="BA196" s="246"/>
    </row>
    <row r="197" spans="1:53" s="5" customFormat="1" ht="15">
      <c r="B197" s="209">
        <v>30</v>
      </c>
      <c r="C197" s="13" t="s">
        <v>677</v>
      </c>
      <c r="D197" s="14">
        <v>7.3999999999999996E-2</v>
      </c>
      <c r="E197" s="14">
        <v>2.9000000000000001E-2</v>
      </c>
      <c r="F197" s="230">
        <v>668</v>
      </c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  <c r="R197" s="246"/>
      <c r="S197" s="246"/>
      <c r="T197" s="246"/>
      <c r="U197" s="246"/>
      <c r="V197" s="246"/>
      <c r="W197" s="246"/>
      <c r="X197" s="246"/>
      <c r="Y197" s="246"/>
      <c r="Z197" s="246"/>
      <c r="AA197" s="246"/>
      <c r="AB197" s="246"/>
      <c r="AC197" s="246"/>
      <c r="AD197" s="246"/>
      <c r="AE197" s="246"/>
      <c r="AF197" s="246"/>
      <c r="AG197" s="246"/>
      <c r="AH197" s="246"/>
      <c r="AI197" s="246"/>
      <c r="AJ197" s="246"/>
      <c r="AK197" s="246"/>
      <c r="AL197" s="246"/>
      <c r="AM197" s="246"/>
      <c r="AN197" s="246"/>
      <c r="AO197" s="246"/>
      <c r="AP197" s="246"/>
      <c r="AQ197" s="246"/>
      <c r="AR197" s="246"/>
      <c r="AS197" s="246"/>
      <c r="AT197" s="246"/>
      <c r="AU197" s="246"/>
      <c r="AV197" s="246"/>
      <c r="AW197" s="246"/>
      <c r="AX197" s="246"/>
      <c r="AY197" s="246"/>
      <c r="AZ197" s="246"/>
      <c r="BA197" s="246"/>
    </row>
    <row r="198" spans="1:53" s="5" customFormat="1" ht="15">
      <c r="B198" s="209">
        <v>31</v>
      </c>
      <c r="C198" s="13" t="s">
        <v>678</v>
      </c>
      <c r="D198" s="14">
        <v>8.7999999999999995E-2</v>
      </c>
      <c r="E198" s="14">
        <v>3.5000000000000003E-2</v>
      </c>
      <c r="F198" s="230">
        <v>778</v>
      </c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  <c r="R198" s="246"/>
      <c r="S198" s="246"/>
      <c r="T198" s="246"/>
      <c r="U198" s="246"/>
      <c r="V198" s="246"/>
      <c r="W198" s="246"/>
      <c r="X198" s="246"/>
      <c r="Y198" s="246"/>
      <c r="Z198" s="246"/>
      <c r="AA198" s="246"/>
      <c r="AB198" s="246"/>
      <c r="AC198" s="246"/>
      <c r="AD198" s="246"/>
      <c r="AE198" s="246"/>
      <c r="AF198" s="246"/>
      <c r="AG198" s="246"/>
      <c r="AH198" s="246"/>
      <c r="AI198" s="246"/>
      <c r="AJ198" s="246"/>
      <c r="AK198" s="246"/>
      <c r="AL198" s="246"/>
      <c r="AM198" s="246"/>
      <c r="AN198" s="246"/>
      <c r="AO198" s="246"/>
      <c r="AP198" s="246"/>
      <c r="AQ198" s="246"/>
      <c r="AR198" s="246"/>
      <c r="AS198" s="246"/>
      <c r="AT198" s="246"/>
      <c r="AU198" s="246"/>
      <c r="AV198" s="246"/>
      <c r="AW198" s="246"/>
      <c r="AX198" s="246"/>
      <c r="AY198" s="246"/>
      <c r="AZ198" s="246"/>
      <c r="BA198" s="246"/>
    </row>
    <row r="199" spans="1:53" s="5" customFormat="1" ht="15">
      <c r="B199" s="209">
        <v>32</v>
      </c>
      <c r="C199" s="13" t="s">
        <v>679</v>
      </c>
      <c r="D199" s="14">
        <v>0.10299999999999999</v>
      </c>
      <c r="E199" s="14">
        <v>4.1000000000000002E-2</v>
      </c>
      <c r="F199" s="230">
        <v>904</v>
      </c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  <c r="R199" s="246"/>
      <c r="S199" s="246"/>
      <c r="T199" s="246"/>
      <c r="U199" s="246"/>
      <c r="V199" s="246"/>
      <c r="W199" s="246"/>
      <c r="X199" s="246"/>
      <c r="Y199" s="246"/>
      <c r="Z199" s="246"/>
      <c r="AA199" s="246"/>
      <c r="AB199" s="246"/>
      <c r="AC199" s="246"/>
      <c r="AD199" s="246"/>
      <c r="AE199" s="246"/>
      <c r="AF199" s="246"/>
      <c r="AG199" s="246"/>
      <c r="AH199" s="246"/>
      <c r="AI199" s="246"/>
      <c r="AJ199" s="246"/>
      <c r="AK199" s="246"/>
      <c r="AL199" s="246"/>
      <c r="AM199" s="246"/>
      <c r="AN199" s="246"/>
      <c r="AO199" s="246"/>
      <c r="AP199" s="246"/>
      <c r="AQ199" s="246"/>
      <c r="AR199" s="246"/>
      <c r="AS199" s="246"/>
      <c r="AT199" s="246"/>
      <c r="AU199" s="246"/>
      <c r="AV199" s="246"/>
      <c r="AW199" s="246"/>
      <c r="AX199" s="246"/>
      <c r="AY199" s="246"/>
      <c r="AZ199" s="246"/>
      <c r="BA199" s="246"/>
    </row>
    <row r="200" spans="1:53" s="5" customFormat="1" ht="15">
      <c r="B200" s="209">
        <v>33</v>
      </c>
      <c r="C200" s="13" t="s">
        <v>680</v>
      </c>
      <c r="D200" s="14">
        <v>0.10299999999999999</v>
      </c>
      <c r="E200" s="14">
        <v>4.1000000000000002E-2</v>
      </c>
      <c r="F200" s="230">
        <v>772</v>
      </c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  <c r="S200" s="246"/>
      <c r="T200" s="246"/>
      <c r="U200" s="246"/>
      <c r="V200" s="246"/>
      <c r="W200" s="246"/>
      <c r="X200" s="246"/>
      <c r="Y200" s="246"/>
      <c r="Z200" s="246"/>
      <c r="AA200" s="246"/>
      <c r="AB200" s="246"/>
      <c r="AC200" s="246"/>
      <c r="AD200" s="246"/>
      <c r="AE200" s="246"/>
      <c r="AF200" s="246"/>
      <c r="AG200" s="246"/>
      <c r="AH200" s="246"/>
      <c r="AI200" s="246"/>
      <c r="AJ200" s="246"/>
      <c r="AK200" s="246"/>
      <c r="AL200" s="246"/>
      <c r="AM200" s="246"/>
      <c r="AN200" s="246"/>
      <c r="AO200" s="246"/>
      <c r="AP200" s="246"/>
      <c r="AQ200" s="246"/>
      <c r="AR200" s="246"/>
      <c r="AS200" s="246"/>
      <c r="AT200" s="246"/>
      <c r="AU200" s="246"/>
      <c r="AV200" s="246"/>
      <c r="AW200" s="246"/>
      <c r="AX200" s="246"/>
      <c r="AY200" s="246"/>
      <c r="AZ200" s="246"/>
      <c r="BA200" s="246"/>
    </row>
    <row r="201" spans="1:53" s="5" customFormat="1" ht="15">
      <c r="B201" s="209">
        <v>34</v>
      </c>
      <c r="C201" s="13" t="s">
        <v>681</v>
      </c>
      <c r="D201" s="14">
        <v>0.11799999999999999</v>
      </c>
      <c r="E201" s="14">
        <v>4.7E-2</v>
      </c>
      <c r="F201" s="230">
        <v>887</v>
      </c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  <c r="R201" s="246"/>
      <c r="S201" s="246"/>
      <c r="T201" s="246"/>
      <c r="U201" s="246"/>
      <c r="V201" s="246"/>
      <c r="W201" s="246"/>
      <c r="X201" s="246"/>
      <c r="Y201" s="246"/>
      <c r="Z201" s="246"/>
      <c r="AA201" s="246"/>
      <c r="AB201" s="246"/>
      <c r="AC201" s="246"/>
      <c r="AD201" s="246"/>
      <c r="AE201" s="246"/>
      <c r="AF201" s="246"/>
      <c r="AG201" s="246"/>
      <c r="AH201" s="246"/>
      <c r="AI201" s="246"/>
      <c r="AJ201" s="246"/>
      <c r="AK201" s="246"/>
      <c r="AL201" s="246"/>
      <c r="AM201" s="246"/>
      <c r="AN201" s="246"/>
      <c r="AO201" s="246"/>
      <c r="AP201" s="246"/>
      <c r="AQ201" s="246"/>
      <c r="AR201" s="246"/>
      <c r="AS201" s="246"/>
      <c r="AT201" s="246"/>
      <c r="AU201" s="246"/>
      <c r="AV201" s="246"/>
      <c r="AW201" s="246"/>
      <c r="AX201" s="246"/>
      <c r="AY201" s="246"/>
      <c r="AZ201" s="246"/>
      <c r="BA201" s="246"/>
    </row>
    <row r="202" spans="1:53" s="5" customFormat="1" ht="15">
      <c r="B202" s="209">
        <v>35</v>
      </c>
      <c r="C202" s="13" t="s">
        <v>682</v>
      </c>
      <c r="D202" s="14">
        <v>0.125</v>
      </c>
      <c r="E202" s="14">
        <v>0.05</v>
      </c>
      <c r="F202" s="230">
        <v>816</v>
      </c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  <c r="R202" s="246"/>
      <c r="S202" s="246"/>
      <c r="T202" s="246"/>
      <c r="U202" s="246"/>
      <c r="V202" s="246"/>
      <c r="W202" s="246"/>
      <c r="X202" s="246"/>
      <c r="Y202" s="246"/>
      <c r="Z202" s="246"/>
      <c r="AA202" s="246"/>
      <c r="AB202" s="246"/>
      <c r="AC202" s="246"/>
      <c r="AD202" s="246"/>
      <c r="AE202" s="246"/>
      <c r="AF202" s="246"/>
      <c r="AG202" s="246"/>
      <c r="AH202" s="246"/>
      <c r="AI202" s="246"/>
      <c r="AJ202" s="246"/>
      <c r="AK202" s="246"/>
      <c r="AL202" s="246"/>
      <c r="AM202" s="246"/>
      <c r="AN202" s="246"/>
      <c r="AO202" s="246"/>
      <c r="AP202" s="246"/>
      <c r="AQ202" s="246"/>
      <c r="AR202" s="246"/>
      <c r="AS202" s="246"/>
      <c r="AT202" s="246"/>
      <c r="AU202" s="246"/>
      <c r="AV202" s="246"/>
      <c r="AW202" s="246"/>
      <c r="AX202" s="246"/>
      <c r="AY202" s="246"/>
      <c r="AZ202" s="246"/>
      <c r="BA202" s="246"/>
    </row>
    <row r="203" spans="1:53" s="5" customFormat="1" ht="15">
      <c r="B203" s="209">
        <v>36</v>
      </c>
      <c r="C203" s="13" t="s">
        <v>683</v>
      </c>
      <c r="D203" s="14">
        <v>0.14000000000000001</v>
      </c>
      <c r="E203" s="14">
        <v>5.6000000000000001E-2</v>
      </c>
      <c r="F203" s="230">
        <v>948</v>
      </c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  <c r="S203" s="246"/>
      <c r="T203" s="246"/>
      <c r="U203" s="246"/>
      <c r="V203" s="246"/>
      <c r="W203" s="246"/>
      <c r="X203" s="246"/>
      <c r="Y203" s="246"/>
      <c r="Z203" s="246"/>
      <c r="AA203" s="246"/>
      <c r="AB203" s="246"/>
      <c r="AC203" s="246"/>
      <c r="AD203" s="246"/>
      <c r="AE203" s="246"/>
      <c r="AF203" s="246"/>
      <c r="AG203" s="246"/>
      <c r="AH203" s="246"/>
      <c r="AI203" s="246"/>
      <c r="AJ203" s="246"/>
      <c r="AK203" s="246"/>
      <c r="AL203" s="246"/>
      <c r="AM203" s="246"/>
      <c r="AN203" s="246"/>
      <c r="AO203" s="246"/>
      <c r="AP203" s="246"/>
      <c r="AQ203" s="246"/>
      <c r="AR203" s="246"/>
      <c r="AS203" s="246"/>
      <c r="AT203" s="246"/>
      <c r="AU203" s="246"/>
      <c r="AV203" s="246"/>
      <c r="AW203" s="246"/>
      <c r="AX203" s="246"/>
      <c r="AY203" s="246"/>
      <c r="AZ203" s="246"/>
      <c r="BA203" s="246"/>
    </row>
    <row r="204" spans="1:53" s="5" customFormat="1" ht="15">
      <c r="B204" s="209">
        <v>37</v>
      </c>
      <c r="C204" s="13" t="s">
        <v>684</v>
      </c>
      <c r="D204" s="14">
        <v>0.14000000000000001</v>
      </c>
      <c r="E204" s="210">
        <v>5.6000000000000001E-2</v>
      </c>
      <c r="F204" s="230">
        <v>1067</v>
      </c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  <c r="R204" s="246"/>
      <c r="S204" s="246"/>
      <c r="T204" s="246"/>
      <c r="U204" s="246"/>
      <c r="V204" s="246"/>
      <c r="W204" s="246"/>
      <c r="X204" s="246"/>
      <c r="Y204" s="246"/>
      <c r="Z204" s="246"/>
      <c r="AA204" s="246"/>
      <c r="AB204" s="246"/>
      <c r="AC204" s="246"/>
      <c r="AD204" s="246"/>
      <c r="AE204" s="246"/>
      <c r="AF204" s="246"/>
      <c r="AG204" s="246"/>
      <c r="AH204" s="246"/>
      <c r="AI204" s="246"/>
      <c r="AJ204" s="246"/>
      <c r="AK204" s="246"/>
      <c r="AL204" s="246"/>
      <c r="AM204" s="246"/>
      <c r="AN204" s="246"/>
      <c r="AO204" s="246"/>
      <c r="AP204" s="246"/>
      <c r="AQ204" s="246"/>
      <c r="AR204" s="246"/>
      <c r="AS204" s="246"/>
      <c r="AT204" s="246"/>
      <c r="AU204" s="246"/>
      <c r="AV204" s="246"/>
      <c r="AW204" s="246"/>
      <c r="AX204" s="246"/>
      <c r="AY204" s="246"/>
      <c r="AZ204" s="246"/>
      <c r="BA204" s="246"/>
    </row>
    <row r="205" spans="1:53" s="5" customFormat="1" ht="15">
      <c r="B205" s="209">
        <v>38</v>
      </c>
      <c r="C205" s="13" t="s">
        <v>685</v>
      </c>
      <c r="D205" s="14">
        <v>0.14799999999999999</v>
      </c>
      <c r="E205" s="14">
        <v>5.8999999999999997E-2</v>
      </c>
      <c r="F205" s="230">
        <v>1006</v>
      </c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  <c r="AA205" s="246"/>
      <c r="AB205" s="246"/>
      <c r="AC205" s="246"/>
      <c r="AD205" s="246"/>
      <c r="AE205" s="246"/>
      <c r="AF205" s="246"/>
      <c r="AG205" s="246"/>
      <c r="AH205" s="246"/>
      <c r="AI205" s="246"/>
      <c r="AJ205" s="246"/>
      <c r="AK205" s="246"/>
      <c r="AL205" s="246"/>
      <c r="AM205" s="246"/>
      <c r="AN205" s="246"/>
      <c r="AO205" s="246"/>
      <c r="AP205" s="246"/>
      <c r="AQ205" s="246"/>
      <c r="AR205" s="246"/>
      <c r="AS205" s="246"/>
      <c r="AT205" s="246"/>
      <c r="AU205" s="246"/>
      <c r="AV205" s="246"/>
      <c r="AW205" s="246"/>
      <c r="AX205" s="246"/>
      <c r="AY205" s="246"/>
      <c r="AZ205" s="246"/>
      <c r="BA205" s="246"/>
    </row>
    <row r="206" spans="1:53" s="5" customFormat="1" ht="15">
      <c r="B206" s="209">
        <v>39</v>
      </c>
      <c r="C206" s="13" t="s">
        <v>686</v>
      </c>
      <c r="D206" s="14">
        <v>0.155</v>
      </c>
      <c r="E206" s="14">
        <v>6.2E-2</v>
      </c>
      <c r="F206" s="230">
        <v>1173</v>
      </c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  <c r="R206" s="246"/>
      <c r="S206" s="246"/>
      <c r="T206" s="246"/>
      <c r="U206" s="246"/>
      <c r="V206" s="246"/>
      <c r="W206" s="246"/>
      <c r="X206" s="246"/>
      <c r="Y206" s="246"/>
      <c r="Z206" s="246"/>
      <c r="AA206" s="246"/>
      <c r="AB206" s="246"/>
      <c r="AC206" s="246"/>
      <c r="AD206" s="246"/>
      <c r="AE206" s="246"/>
      <c r="AF206" s="246"/>
      <c r="AG206" s="246"/>
      <c r="AH206" s="246"/>
      <c r="AI206" s="246"/>
      <c r="AJ206" s="246"/>
      <c r="AK206" s="246"/>
      <c r="AL206" s="246"/>
      <c r="AM206" s="246"/>
      <c r="AN206" s="246"/>
      <c r="AO206" s="246"/>
      <c r="AP206" s="246"/>
      <c r="AQ206" s="246"/>
      <c r="AR206" s="246"/>
      <c r="AS206" s="246"/>
      <c r="AT206" s="246"/>
      <c r="AU206" s="246"/>
      <c r="AV206" s="246"/>
      <c r="AW206" s="246"/>
      <c r="AX206" s="246"/>
      <c r="AY206" s="246"/>
      <c r="AZ206" s="246"/>
      <c r="BA206" s="246"/>
    </row>
    <row r="207" spans="1:53" s="5" customFormat="1" ht="15">
      <c r="B207" s="209">
        <v>40</v>
      </c>
      <c r="C207" s="13" t="s">
        <v>687</v>
      </c>
      <c r="D207" s="14">
        <v>0.16200000000000001</v>
      </c>
      <c r="E207" s="14">
        <v>6.5000000000000002E-2</v>
      </c>
      <c r="F207" s="230">
        <v>1153</v>
      </c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  <c r="AA207" s="246"/>
      <c r="AB207" s="246"/>
      <c r="AC207" s="246"/>
      <c r="AD207" s="246"/>
      <c r="AE207" s="246"/>
      <c r="AF207" s="246"/>
      <c r="AG207" s="246"/>
      <c r="AH207" s="246"/>
      <c r="AI207" s="246"/>
      <c r="AJ207" s="246"/>
      <c r="AK207" s="246"/>
      <c r="AL207" s="246"/>
      <c r="AM207" s="246"/>
      <c r="AN207" s="246"/>
      <c r="AO207" s="246"/>
      <c r="AP207" s="246"/>
      <c r="AQ207" s="246"/>
      <c r="AR207" s="246"/>
      <c r="AS207" s="246"/>
      <c r="AT207" s="246"/>
      <c r="AU207" s="246"/>
      <c r="AV207" s="246"/>
      <c r="AW207" s="246"/>
      <c r="AX207" s="246"/>
      <c r="AY207" s="246"/>
      <c r="AZ207" s="246"/>
      <c r="BA207" s="246"/>
    </row>
    <row r="208" spans="1:53" s="5" customFormat="1" ht="15">
      <c r="B208" s="209">
        <v>41</v>
      </c>
      <c r="C208" s="13" t="s">
        <v>688</v>
      </c>
      <c r="D208" s="14">
        <v>0.17</v>
      </c>
      <c r="E208" s="14">
        <v>6.8000000000000005E-2</v>
      </c>
      <c r="F208" s="230">
        <v>1211</v>
      </c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  <c r="S208" s="246"/>
      <c r="T208" s="246"/>
      <c r="U208" s="246"/>
      <c r="V208" s="246"/>
      <c r="W208" s="246"/>
      <c r="X208" s="246"/>
      <c r="Y208" s="246"/>
      <c r="Z208" s="246"/>
      <c r="AA208" s="246"/>
      <c r="AB208" s="246"/>
      <c r="AC208" s="246"/>
      <c r="AD208" s="246"/>
      <c r="AE208" s="246"/>
      <c r="AF208" s="246"/>
      <c r="AG208" s="246"/>
      <c r="AH208" s="246"/>
      <c r="AI208" s="246"/>
      <c r="AJ208" s="246"/>
      <c r="AK208" s="246"/>
      <c r="AL208" s="246"/>
      <c r="AM208" s="246"/>
      <c r="AN208" s="246"/>
      <c r="AO208" s="246"/>
      <c r="AP208" s="246"/>
      <c r="AQ208" s="246"/>
      <c r="AR208" s="246"/>
      <c r="AS208" s="246"/>
      <c r="AT208" s="246"/>
      <c r="AU208" s="246"/>
      <c r="AV208" s="246"/>
      <c r="AW208" s="246"/>
      <c r="AX208" s="246"/>
      <c r="AY208" s="246"/>
      <c r="AZ208" s="246"/>
      <c r="BA208" s="246"/>
    </row>
    <row r="209" spans="2:53" s="5" customFormat="1" ht="15">
      <c r="B209" s="209">
        <v>42</v>
      </c>
      <c r="C209" s="13" t="s">
        <v>657</v>
      </c>
      <c r="D209" s="14">
        <v>0.215</v>
      </c>
      <c r="E209" s="14">
        <v>8.5999999999999993E-2</v>
      </c>
      <c r="F209" s="230">
        <v>1705</v>
      </c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  <c r="R209" s="246"/>
      <c r="S209" s="246"/>
      <c r="T209" s="246"/>
      <c r="U209" s="246"/>
      <c r="V209" s="246"/>
      <c r="W209" s="246"/>
      <c r="X209" s="246"/>
      <c r="Y209" s="246"/>
      <c r="Z209" s="246"/>
      <c r="AA209" s="246"/>
      <c r="AB209" s="246"/>
      <c r="AC209" s="246"/>
      <c r="AD209" s="246"/>
      <c r="AE209" s="246"/>
      <c r="AF209" s="246"/>
      <c r="AG209" s="246"/>
      <c r="AH209" s="246"/>
      <c r="AI209" s="246"/>
      <c r="AJ209" s="246"/>
      <c r="AK209" s="246"/>
      <c r="AL209" s="246"/>
      <c r="AM209" s="246"/>
      <c r="AN209" s="246"/>
      <c r="AO209" s="246"/>
      <c r="AP209" s="246"/>
      <c r="AQ209" s="246"/>
      <c r="AR209" s="246"/>
      <c r="AS209" s="246"/>
      <c r="AT209" s="246"/>
      <c r="AU209" s="246"/>
      <c r="AV209" s="246"/>
      <c r="AW209" s="246"/>
      <c r="AX209" s="246"/>
      <c r="AY209" s="246"/>
      <c r="AZ209" s="246"/>
      <c r="BA209" s="246"/>
    </row>
    <row r="210" spans="2:53" s="5" customFormat="1" ht="15">
      <c r="B210" s="209">
        <v>43</v>
      </c>
      <c r="C210" s="13" t="s">
        <v>663</v>
      </c>
      <c r="D210" s="14">
        <v>0.246</v>
      </c>
      <c r="E210" s="14">
        <v>9.8000000000000004E-2</v>
      </c>
      <c r="F210" s="230">
        <v>2203</v>
      </c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  <c r="AA210" s="246"/>
      <c r="AB210" s="246"/>
      <c r="AC210" s="246"/>
      <c r="AD210" s="246"/>
      <c r="AE210" s="246"/>
      <c r="AF210" s="246"/>
      <c r="AG210" s="246"/>
      <c r="AH210" s="246"/>
      <c r="AI210" s="246"/>
      <c r="AJ210" s="246"/>
      <c r="AK210" s="246"/>
      <c r="AL210" s="246"/>
      <c r="AM210" s="246"/>
      <c r="AN210" s="246"/>
      <c r="AO210" s="246"/>
      <c r="AP210" s="246"/>
      <c r="AQ210" s="246"/>
      <c r="AR210" s="246"/>
      <c r="AS210" s="246"/>
      <c r="AT210" s="246"/>
      <c r="AU210" s="246"/>
      <c r="AV210" s="246"/>
      <c r="AW210" s="246"/>
      <c r="AX210" s="246"/>
      <c r="AY210" s="246"/>
      <c r="AZ210" s="246"/>
      <c r="BA210" s="246"/>
    </row>
    <row r="211" spans="2:53" s="5" customFormat="1" ht="15">
      <c r="B211" s="209">
        <v>44</v>
      </c>
      <c r="C211" s="13" t="s">
        <v>658</v>
      </c>
      <c r="D211" s="14">
        <v>0.246</v>
      </c>
      <c r="E211" s="14">
        <v>9.8000000000000004E-2</v>
      </c>
      <c r="F211" s="230">
        <v>1988</v>
      </c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  <c r="R211" s="246"/>
      <c r="S211" s="246"/>
      <c r="T211" s="246"/>
      <c r="U211" s="246"/>
      <c r="V211" s="246"/>
      <c r="W211" s="246"/>
      <c r="X211" s="246"/>
      <c r="Y211" s="246"/>
      <c r="Z211" s="246"/>
      <c r="AA211" s="246"/>
      <c r="AB211" s="246"/>
      <c r="AC211" s="246"/>
      <c r="AD211" s="246"/>
      <c r="AE211" s="246"/>
      <c r="AF211" s="246"/>
      <c r="AG211" s="246"/>
      <c r="AH211" s="246"/>
      <c r="AI211" s="246"/>
      <c r="AJ211" s="246"/>
      <c r="AK211" s="246"/>
      <c r="AL211" s="246"/>
      <c r="AM211" s="246"/>
      <c r="AN211" s="246"/>
      <c r="AO211" s="246"/>
      <c r="AP211" s="246"/>
      <c r="AQ211" s="246"/>
      <c r="AR211" s="246"/>
      <c r="AS211" s="246"/>
      <c r="AT211" s="246"/>
      <c r="AU211" s="246"/>
      <c r="AV211" s="246"/>
      <c r="AW211" s="246"/>
      <c r="AX211" s="246"/>
      <c r="AY211" s="246"/>
      <c r="AZ211" s="246"/>
      <c r="BA211" s="246"/>
    </row>
    <row r="212" spans="2:53" s="5" customFormat="1" ht="15">
      <c r="B212" s="209">
        <v>45</v>
      </c>
      <c r="C212" s="13" t="s">
        <v>664</v>
      </c>
      <c r="D212" s="14">
        <v>0.29199999999999998</v>
      </c>
      <c r="E212" s="14">
        <v>0.11700000000000001</v>
      </c>
      <c r="F212" s="230">
        <v>2845</v>
      </c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  <c r="R212" s="246"/>
      <c r="S212" s="246"/>
      <c r="T212" s="246"/>
      <c r="U212" s="246"/>
      <c r="V212" s="246"/>
      <c r="W212" s="246"/>
      <c r="X212" s="246"/>
      <c r="Y212" s="246"/>
      <c r="Z212" s="246"/>
      <c r="AA212" s="246"/>
      <c r="AB212" s="246"/>
      <c r="AC212" s="246"/>
      <c r="AD212" s="246"/>
      <c r="AE212" s="246"/>
      <c r="AF212" s="246"/>
      <c r="AG212" s="246"/>
      <c r="AH212" s="246"/>
      <c r="AI212" s="246"/>
      <c r="AJ212" s="246"/>
      <c r="AK212" s="246"/>
      <c r="AL212" s="246"/>
      <c r="AM212" s="246"/>
      <c r="AN212" s="246"/>
      <c r="AO212" s="246"/>
      <c r="AP212" s="246"/>
      <c r="AQ212" s="246"/>
      <c r="AR212" s="246"/>
      <c r="AS212" s="246"/>
      <c r="AT212" s="246"/>
      <c r="AU212" s="246"/>
      <c r="AV212" s="246"/>
      <c r="AW212" s="246"/>
      <c r="AX212" s="246"/>
      <c r="AY212" s="246"/>
      <c r="AZ212" s="246"/>
      <c r="BA212" s="246"/>
    </row>
    <row r="213" spans="2:53" s="5" customFormat="1" ht="15">
      <c r="B213" s="209">
        <v>46</v>
      </c>
      <c r="C213" s="13" t="s">
        <v>660</v>
      </c>
      <c r="D213" s="14">
        <v>0.29199999999999998</v>
      </c>
      <c r="E213" s="14">
        <v>0.11700000000000001</v>
      </c>
      <c r="F213" s="230">
        <v>3028</v>
      </c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  <c r="R213" s="246"/>
      <c r="S213" s="246"/>
      <c r="T213" s="246"/>
      <c r="U213" s="246"/>
      <c r="V213" s="246"/>
      <c r="W213" s="246"/>
      <c r="X213" s="246"/>
      <c r="Y213" s="246"/>
      <c r="Z213" s="246"/>
      <c r="AA213" s="246"/>
      <c r="AB213" s="246"/>
      <c r="AC213" s="246"/>
      <c r="AD213" s="246"/>
      <c r="AE213" s="246"/>
      <c r="AF213" s="246"/>
      <c r="AG213" s="246"/>
      <c r="AH213" s="246"/>
      <c r="AI213" s="246"/>
      <c r="AJ213" s="246"/>
      <c r="AK213" s="246"/>
      <c r="AL213" s="246"/>
      <c r="AM213" s="246"/>
      <c r="AN213" s="246"/>
      <c r="AO213" s="246"/>
      <c r="AP213" s="246"/>
      <c r="AQ213" s="246"/>
      <c r="AR213" s="246"/>
      <c r="AS213" s="246"/>
      <c r="AT213" s="246"/>
      <c r="AU213" s="246"/>
      <c r="AV213" s="246"/>
      <c r="AW213" s="246"/>
      <c r="AX213" s="246"/>
      <c r="AY213" s="246"/>
      <c r="AZ213" s="246"/>
      <c r="BA213" s="246"/>
    </row>
    <row r="214" spans="2:53" s="5" customFormat="1" ht="15">
      <c r="B214" s="209">
        <v>47</v>
      </c>
      <c r="C214" s="13" t="s">
        <v>659</v>
      </c>
      <c r="D214" s="14">
        <v>0.29199999999999998</v>
      </c>
      <c r="E214" s="14">
        <v>0.11700000000000001</v>
      </c>
      <c r="F214" s="230">
        <v>2893</v>
      </c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  <c r="R214" s="246"/>
      <c r="S214" s="246"/>
      <c r="T214" s="246"/>
      <c r="U214" s="246"/>
      <c r="V214" s="246"/>
      <c r="W214" s="246"/>
      <c r="X214" s="246"/>
      <c r="Y214" s="246"/>
      <c r="Z214" s="246"/>
      <c r="AA214" s="246"/>
      <c r="AB214" s="246"/>
      <c r="AC214" s="246"/>
      <c r="AD214" s="246"/>
      <c r="AE214" s="246"/>
      <c r="AF214" s="246"/>
      <c r="AG214" s="246"/>
      <c r="AH214" s="246"/>
      <c r="AI214" s="246"/>
      <c r="AJ214" s="246"/>
      <c r="AK214" s="246"/>
      <c r="AL214" s="246"/>
      <c r="AM214" s="246"/>
      <c r="AN214" s="246"/>
      <c r="AO214" s="246"/>
      <c r="AP214" s="246"/>
      <c r="AQ214" s="246"/>
      <c r="AR214" s="246"/>
      <c r="AS214" s="246"/>
      <c r="AT214" s="246"/>
      <c r="AU214" s="246"/>
      <c r="AV214" s="246"/>
      <c r="AW214" s="246"/>
      <c r="AX214" s="246"/>
      <c r="AY214" s="246"/>
      <c r="AZ214" s="246"/>
      <c r="BA214" s="246"/>
    </row>
    <row r="215" spans="2:53" s="5" customFormat="1" ht="15">
      <c r="B215" s="209">
        <v>48</v>
      </c>
      <c r="C215" s="13" t="s">
        <v>665</v>
      </c>
      <c r="D215" s="14">
        <v>0.32300000000000001</v>
      </c>
      <c r="E215" s="14">
        <v>0.129</v>
      </c>
      <c r="F215" s="230">
        <v>3465</v>
      </c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  <c r="R215" s="246"/>
      <c r="S215" s="246"/>
      <c r="T215" s="246"/>
      <c r="U215" s="246"/>
      <c r="V215" s="246"/>
      <c r="W215" s="246"/>
      <c r="X215" s="246"/>
      <c r="Y215" s="246"/>
      <c r="Z215" s="246"/>
      <c r="AA215" s="246"/>
      <c r="AB215" s="246"/>
      <c r="AC215" s="246"/>
      <c r="AD215" s="246"/>
      <c r="AE215" s="246"/>
      <c r="AF215" s="246"/>
      <c r="AG215" s="246"/>
      <c r="AH215" s="246"/>
      <c r="AI215" s="246"/>
      <c r="AJ215" s="246"/>
      <c r="AK215" s="246"/>
      <c r="AL215" s="246"/>
      <c r="AM215" s="246"/>
      <c r="AN215" s="246"/>
      <c r="AO215" s="246"/>
      <c r="AP215" s="246"/>
      <c r="AQ215" s="246"/>
      <c r="AR215" s="246"/>
      <c r="AS215" s="246"/>
      <c r="AT215" s="246"/>
      <c r="AU215" s="246"/>
      <c r="AV215" s="246"/>
      <c r="AW215" s="246"/>
      <c r="AX215" s="246"/>
      <c r="AY215" s="246"/>
      <c r="AZ215" s="246"/>
      <c r="BA215" s="246"/>
    </row>
    <row r="216" spans="2:53" s="5" customFormat="1" ht="15">
      <c r="B216" s="209">
        <v>49</v>
      </c>
      <c r="C216" s="13" t="s">
        <v>661</v>
      </c>
      <c r="D216" s="14">
        <v>0.32300000000000001</v>
      </c>
      <c r="E216" s="14">
        <v>0.129</v>
      </c>
      <c r="F216" s="230">
        <v>3093</v>
      </c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  <c r="R216" s="246"/>
      <c r="S216" s="246"/>
      <c r="T216" s="246"/>
      <c r="U216" s="246"/>
      <c r="V216" s="246"/>
      <c r="W216" s="246"/>
      <c r="X216" s="246"/>
      <c r="Y216" s="246"/>
      <c r="Z216" s="246"/>
      <c r="AA216" s="246"/>
      <c r="AB216" s="246"/>
      <c r="AC216" s="246"/>
      <c r="AD216" s="246"/>
      <c r="AE216" s="246"/>
      <c r="AF216" s="246"/>
      <c r="AG216" s="246"/>
      <c r="AH216" s="246"/>
      <c r="AI216" s="246"/>
      <c r="AJ216" s="246"/>
      <c r="AK216" s="246"/>
      <c r="AL216" s="246"/>
      <c r="AM216" s="246"/>
      <c r="AN216" s="246"/>
      <c r="AO216" s="246"/>
      <c r="AP216" s="246"/>
      <c r="AQ216" s="246"/>
      <c r="AR216" s="246"/>
      <c r="AS216" s="246"/>
      <c r="AT216" s="246"/>
      <c r="AU216" s="246"/>
      <c r="AV216" s="246"/>
      <c r="AW216" s="246"/>
      <c r="AX216" s="246"/>
      <c r="AY216" s="246"/>
      <c r="AZ216" s="246"/>
      <c r="BA216" s="246"/>
    </row>
    <row r="217" spans="2:53" s="5" customFormat="1" ht="15">
      <c r="B217" s="209">
        <v>50</v>
      </c>
      <c r="C217" s="13" t="s">
        <v>662</v>
      </c>
      <c r="D217" s="14">
        <v>0.32300000000000001</v>
      </c>
      <c r="E217" s="14">
        <v>0.129</v>
      </c>
      <c r="F217" s="230">
        <v>5292</v>
      </c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  <c r="R217" s="246"/>
      <c r="S217" s="246"/>
      <c r="T217" s="246"/>
      <c r="U217" s="246"/>
      <c r="V217" s="246"/>
      <c r="W217" s="246"/>
      <c r="X217" s="246"/>
      <c r="Y217" s="246"/>
      <c r="Z217" s="246"/>
      <c r="AA217" s="246"/>
      <c r="AB217" s="246"/>
      <c r="AC217" s="246"/>
      <c r="AD217" s="246"/>
      <c r="AE217" s="246"/>
      <c r="AF217" s="246"/>
      <c r="AG217" s="246"/>
      <c r="AH217" s="246"/>
      <c r="AI217" s="246"/>
      <c r="AJ217" s="246"/>
      <c r="AK217" s="246"/>
      <c r="AL217" s="246"/>
      <c r="AM217" s="246"/>
      <c r="AN217" s="246"/>
      <c r="AO217" s="246"/>
      <c r="AP217" s="246"/>
      <c r="AQ217" s="246"/>
      <c r="AR217" s="246"/>
      <c r="AS217" s="246"/>
      <c r="AT217" s="246"/>
      <c r="AU217" s="246"/>
      <c r="AV217" s="246"/>
      <c r="AW217" s="246"/>
      <c r="AX217" s="246"/>
      <c r="AY217" s="246"/>
      <c r="AZ217" s="246"/>
      <c r="BA217" s="246"/>
    </row>
    <row r="218" spans="2:53" s="5" customFormat="1" ht="15">
      <c r="B218" s="209">
        <v>51</v>
      </c>
      <c r="C218" s="13" t="s">
        <v>666</v>
      </c>
      <c r="D218" s="14">
        <v>0.432</v>
      </c>
      <c r="E218" s="14">
        <v>0.17299999999999999</v>
      </c>
      <c r="F218" s="230">
        <v>4299</v>
      </c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  <c r="R218" s="246"/>
      <c r="S218" s="246"/>
      <c r="T218" s="246"/>
      <c r="U218" s="246"/>
      <c r="V218" s="246"/>
      <c r="W218" s="246"/>
      <c r="X218" s="246"/>
      <c r="Y218" s="246"/>
      <c r="Z218" s="246"/>
      <c r="AA218" s="246"/>
      <c r="AB218" s="246"/>
      <c r="AC218" s="246"/>
      <c r="AD218" s="246"/>
      <c r="AE218" s="246"/>
      <c r="AF218" s="246"/>
      <c r="AG218" s="246"/>
      <c r="AH218" s="246"/>
      <c r="AI218" s="246"/>
      <c r="AJ218" s="246"/>
      <c r="AK218" s="246"/>
      <c r="AL218" s="246"/>
      <c r="AM218" s="246"/>
      <c r="AN218" s="246"/>
      <c r="AO218" s="246"/>
      <c r="AP218" s="246"/>
      <c r="AQ218" s="246"/>
      <c r="AR218" s="246"/>
      <c r="AS218" s="246"/>
      <c r="AT218" s="246"/>
      <c r="AU218" s="246"/>
      <c r="AV218" s="246"/>
      <c r="AW218" s="246"/>
      <c r="AX218" s="246"/>
      <c r="AY218" s="246"/>
      <c r="AZ218" s="246"/>
      <c r="BA218" s="246"/>
    </row>
    <row r="219" spans="2:53" s="5" customFormat="1" ht="15">
      <c r="B219" s="209">
        <v>52</v>
      </c>
      <c r="C219" s="13" t="s">
        <v>667</v>
      </c>
      <c r="D219" s="14">
        <v>0.56699999999999995</v>
      </c>
      <c r="E219" s="14">
        <v>0.22700000000000001</v>
      </c>
      <c r="F219" s="230">
        <v>8079</v>
      </c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  <c r="R219" s="246"/>
      <c r="S219" s="246"/>
      <c r="T219" s="246"/>
      <c r="U219" s="246"/>
      <c r="V219" s="246"/>
      <c r="W219" s="246"/>
      <c r="X219" s="246"/>
      <c r="Y219" s="246"/>
      <c r="Z219" s="246"/>
      <c r="AA219" s="246"/>
      <c r="AB219" s="246"/>
      <c r="AC219" s="246"/>
      <c r="AD219" s="246"/>
      <c r="AE219" s="246"/>
      <c r="AF219" s="246"/>
      <c r="AG219" s="246"/>
      <c r="AH219" s="246"/>
      <c r="AI219" s="246"/>
      <c r="AJ219" s="246"/>
      <c r="AK219" s="246"/>
      <c r="AL219" s="246"/>
      <c r="AM219" s="246"/>
      <c r="AN219" s="246"/>
      <c r="AO219" s="246"/>
      <c r="AP219" s="246"/>
      <c r="AQ219" s="246"/>
      <c r="AR219" s="246"/>
      <c r="AS219" s="246"/>
      <c r="AT219" s="246"/>
      <c r="AU219" s="246"/>
      <c r="AV219" s="246"/>
      <c r="AW219" s="246"/>
      <c r="AX219" s="246"/>
      <c r="AY219" s="246"/>
      <c r="AZ219" s="246"/>
      <c r="BA219" s="246"/>
    </row>
    <row r="220" spans="2:53" s="5" customFormat="1" ht="15">
      <c r="B220" s="209">
        <v>53</v>
      </c>
      <c r="C220" s="13" t="s">
        <v>177</v>
      </c>
      <c r="D220" s="14">
        <v>0.121</v>
      </c>
      <c r="E220" s="14">
        <v>4.9000000000000002E-2</v>
      </c>
      <c r="F220" s="230">
        <v>952.35</v>
      </c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  <c r="R220" s="246"/>
      <c r="S220" s="246"/>
      <c r="T220" s="246"/>
      <c r="U220" s="246"/>
      <c r="V220" s="246"/>
      <c r="W220" s="246"/>
      <c r="X220" s="246"/>
      <c r="Y220" s="246"/>
      <c r="Z220" s="246"/>
      <c r="AA220" s="246"/>
      <c r="AB220" s="246"/>
      <c r="AC220" s="246"/>
      <c r="AD220" s="246"/>
      <c r="AE220" s="246"/>
      <c r="AF220" s="246"/>
      <c r="AG220" s="246"/>
      <c r="AH220" s="246"/>
      <c r="AI220" s="246"/>
      <c r="AJ220" s="246"/>
      <c r="AK220" s="246"/>
      <c r="AL220" s="246"/>
      <c r="AM220" s="246"/>
      <c r="AN220" s="246"/>
      <c r="AO220" s="246"/>
      <c r="AP220" s="246"/>
      <c r="AQ220" s="246"/>
      <c r="AR220" s="246"/>
      <c r="AS220" s="246"/>
      <c r="AT220" s="246"/>
      <c r="AU220" s="246"/>
      <c r="AV220" s="246"/>
      <c r="AW220" s="246"/>
      <c r="AX220" s="246"/>
      <c r="AY220" s="246"/>
      <c r="AZ220" s="246"/>
      <c r="BA220" s="246"/>
    </row>
    <row r="221" spans="2:53" s="5" customFormat="1" ht="15">
      <c r="B221" s="209">
        <v>54</v>
      </c>
      <c r="C221" s="13" t="s">
        <v>178</v>
      </c>
      <c r="D221" s="14">
        <v>0.32700000000000001</v>
      </c>
      <c r="E221" s="14">
        <v>0.13100000000000001</v>
      </c>
      <c r="F221" s="230">
        <v>2035</v>
      </c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  <c r="R221" s="246"/>
      <c r="S221" s="246"/>
      <c r="T221" s="246"/>
      <c r="U221" s="246"/>
      <c r="V221" s="246"/>
      <c r="W221" s="246"/>
      <c r="X221" s="246"/>
      <c r="Y221" s="246"/>
      <c r="Z221" s="246"/>
      <c r="AA221" s="246"/>
      <c r="AB221" s="246"/>
      <c r="AC221" s="246"/>
      <c r="AD221" s="246"/>
      <c r="AE221" s="246"/>
      <c r="AF221" s="246"/>
      <c r="AG221" s="246"/>
      <c r="AH221" s="246"/>
      <c r="AI221" s="246"/>
      <c r="AJ221" s="246"/>
      <c r="AK221" s="246"/>
      <c r="AL221" s="246"/>
      <c r="AM221" s="246"/>
      <c r="AN221" s="246"/>
      <c r="AO221" s="246"/>
      <c r="AP221" s="246"/>
      <c r="AQ221" s="246"/>
      <c r="AR221" s="246"/>
      <c r="AS221" s="246"/>
      <c r="AT221" s="246"/>
      <c r="AU221" s="246"/>
      <c r="AV221" s="246"/>
      <c r="AW221" s="246"/>
      <c r="AX221" s="246"/>
      <c r="AY221" s="246"/>
      <c r="AZ221" s="246"/>
      <c r="BA221" s="246"/>
    </row>
    <row r="222" spans="2:53" s="5" customFormat="1" ht="15">
      <c r="B222" s="209">
        <v>55</v>
      </c>
      <c r="C222" s="13" t="s">
        <v>179</v>
      </c>
      <c r="D222" s="14">
        <v>0.374</v>
      </c>
      <c r="E222" s="14">
        <v>0.14899999999999999</v>
      </c>
      <c r="F222" s="230">
        <v>2491</v>
      </c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  <c r="R222" s="246"/>
      <c r="S222" s="246"/>
      <c r="T222" s="246"/>
      <c r="U222" s="246"/>
      <c r="V222" s="246"/>
      <c r="W222" s="246"/>
      <c r="X222" s="246"/>
      <c r="Y222" s="246"/>
      <c r="Z222" s="246"/>
      <c r="AA222" s="246"/>
      <c r="AB222" s="246"/>
      <c r="AC222" s="246"/>
      <c r="AD222" s="246"/>
      <c r="AE222" s="246"/>
      <c r="AF222" s="246"/>
      <c r="AG222" s="246"/>
      <c r="AH222" s="246"/>
      <c r="AI222" s="246"/>
      <c r="AJ222" s="246"/>
      <c r="AK222" s="246"/>
      <c r="AL222" s="246"/>
      <c r="AM222" s="246"/>
      <c r="AN222" s="246"/>
      <c r="AO222" s="246"/>
      <c r="AP222" s="246"/>
      <c r="AQ222" s="246"/>
      <c r="AR222" s="246"/>
      <c r="AS222" s="246"/>
      <c r="AT222" s="246"/>
      <c r="AU222" s="246"/>
      <c r="AV222" s="246"/>
      <c r="AW222" s="246"/>
      <c r="AX222" s="246"/>
      <c r="AY222" s="246"/>
      <c r="AZ222" s="246"/>
      <c r="BA222" s="246"/>
    </row>
    <row r="223" spans="2:53" s="5" customFormat="1" ht="15">
      <c r="B223" s="209">
        <v>56</v>
      </c>
      <c r="C223" s="13" t="s">
        <v>180</v>
      </c>
      <c r="D223" s="14">
        <v>0.377</v>
      </c>
      <c r="E223" s="14">
        <v>0.14899999999999999</v>
      </c>
      <c r="F223" s="230">
        <v>4481</v>
      </c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  <c r="R223" s="246"/>
      <c r="S223" s="246"/>
      <c r="T223" s="246"/>
      <c r="U223" s="246"/>
      <c r="V223" s="246"/>
      <c r="W223" s="246"/>
      <c r="X223" s="246"/>
      <c r="Y223" s="246"/>
      <c r="Z223" s="246"/>
      <c r="AA223" s="246"/>
      <c r="AB223" s="246"/>
      <c r="AC223" s="246"/>
      <c r="AD223" s="246"/>
      <c r="AE223" s="246"/>
      <c r="AF223" s="246"/>
      <c r="AG223" s="246"/>
      <c r="AH223" s="246"/>
      <c r="AI223" s="246"/>
      <c r="AJ223" s="246"/>
      <c r="AK223" s="246"/>
      <c r="AL223" s="246"/>
      <c r="AM223" s="246"/>
      <c r="AN223" s="246"/>
      <c r="AO223" s="246"/>
      <c r="AP223" s="246"/>
      <c r="AQ223" s="246"/>
      <c r="AR223" s="246"/>
      <c r="AS223" s="246"/>
      <c r="AT223" s="246"/>
      <c r="AU223" s="246"/>
      <c r="AV223" s="246"/>
      <c r="AW223" s="246"/>
      <c r="AX223" s="246"/>
      <c r="AY223" s="246"/>
      <c r="AZ223" s="246"/>
      <c r="BA223" s="246"/>
    </row>
    <row r="224" spans="2:53" s="5" customFormat="1" ht="15">
      <c r="B224" s="209">
        <v>57</v>
      </c>
      <c r="C224" s="13" t="s">
        <v>181</v>
      </c>
      <c r="D224" s="14">
        <v>0.53200000000000003</v>
      </c>
      <c r="E224" s="14">
        <v>0.19600000000000001</v>
      </c>
      <c r="F224" s="230">
        <v>10010</v>
      </c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  <c r="R224" s="246"/>
      <c r="S224" s="246"/>
      <c r="T224" s="246"/>
      <c r="U224" s="246"/>
      <c r="V224" s="246"/>
      <c r="W224" s="246"/>
      <c r="X224" s="246"/>
      <c r="Y224" s="246"/>
      <c r="Z224" s="246"/>
      <c r="AA224" s="246"/>
      <c r="AB224" s="246"/>
      <c r="AC224" s="246"/>
      <c r="AD224" s="246"/>
      <c r="AE224" s="246"/>
      <c r="AF224" s="246"/>
      <c r="AG224" s="246"/>
      <c r="AH224" s="246"/>
      <c r="AI224" s="246"/>
      <c r="AJ224" s="246"/>
      <c r="AK224" s="246"/>
      <c r="AL224" s="246"/>
      <c r="AM224" s="246"/>
      <c r="AN224" s="246"/>
      <c r="AO224" s="246"/>
      <c r="AP224" s="246"/>
      <c r="AQ224" s="246"/>
      <c r="AR224" s="246"/>
      <c r="AS224" s="246"/>
      <c r="AT224" s="246"/>
      <c r="AU224" s="246"/>
      <c r="AV224" s="246"/>
      <c r="AW224" s="246"/>
      <c r="AX224" s="246"/>
      <c r="AY224" s="246"/>
      <c r="AZ224" s="246"/>
      <c r="BA224" s="246"/>
    </row>
    <row r="225" spans="1:53" s="5" customFormat="1" ht="15">
      <c r="B225" s="209">
        <v>58</v>
      </c>
      <c r="C225" s="13" t="s">
        <v>182</v>
      </c>
      <c r="D225" s="14">
        <v>0.193</v>
      </c>
      <c r="E225" s="14">
        <v>7.6999999999999999E-2</v>
      </c>
      <c r="F225" s="230">
        <v>1419</v>
      </c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  <c r="S225" s="246"/>
      <c r="T225" s="246"/>
      <c r="U225" s="246"/>
      <c r="V225" s="246"/>
      <c r="W225" s="246"/>
      <c r="X225" s="246"/>
      <c r="Y225" s="246"/>
      <c r="Z225" s="246"/>
      <c r="AA225" s="246"/>
      <c r="AB225" s="246"/>
      <c r="AC225" s="246"/>
      <c r="AD225" s="246"/>
      <c r="AE225" s="246"/>
      <c r="AF225" s="246"/>
      <c r="AG225" s="246"/>
      <c r="AH225" s="246"/>
      <c r="AI225" s="246"/>
      <c r="AJ225" s="246"/>
      <c r="AK225" s="246"/>
      <c r="AL225" s="246"/>
      <c r="AM225" s="246"/>
      <c r="AN225" s="246"/>
      <c r="AO225" s="246"/>
      <c r="AP225" s="246"/>
      <c r="AQ225" s="246"/>
      <c r="AR225" s="246"/>
      <c r="AS225" s="246"/>
      <c r="AT225" s="246"/>
      <c r="AU225" s="246"/>
      <c r="AV225" s="246"/>
      <c r="AW225" s="246"/>
      <c r="AX225" s="246"/>
      <c r="AY225" s="246"/>
      <c r="AZ225" s="246"/>
      <c r="BA225" s="246"/>
    </row>
    <row r="226" spans="1:53" s="5" customFormat="1" ht="15">
      <c r="B226" s="209">
        <v>59</v>
      </c>
      <c r="C226" s="13" t="s">
        <v>183</v>
      </c>
      <c r="D226" s="14">
        <v>0.59499999999999997</v>
      </c>
      <c r="E226" s="14">
        <v>0.23799999999999999</v>
      </c>
      <c r="F226" s="230">
        <v>8623</v>
      </c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  <c r="R226" s="246"/>
      <c r="S226" s="246"/>
      <c r="T226" s="246"/>
      <c r="U226" s="246"/>
      <c r="V226" s="246"/>
      <c r="W226" s="246"/>
      <c r="X226" s="246"/>
      <c r="Y226" s="246"/>
      <c r="Z226" s="246"/>
      <c r="AA226" s="246"/>
      <c r="AB226" s="246"/>
      <c r="AC226" s="246"/>
      <c r="AD226" s="246"/>
      <c r="AE226" s="246"/>
      <c r="AF226" s="246"/>
      <c r="AG226" s="246"/>
      <c r="AH226" s="246"/>
      <c r="AI226" s="246"/>
      <c r="AJ226" s="246"/>
      <c r="AK226" s="246"/>
      <c r="AL226" s="246"/>
      <c r="AM226" s="246"/>
      <c r="AN226" s="246"/>
      <c r="AO226" s="246"/>
      <c r="AP226" s="246"/>
      <c r="AQ226" s="246"/>
      <c r="AR226" s="246"/>
      <c r="AS226" s="246"/>
      <c r="AT226" s="246"/>
      <c r="AU226" s="246"/>
      <c r="AV226" s="246"/>
      <c r="AW226" s="246"/>
      <c r="AX226" s="246"/>
      <c r="AY226" s="246"/>
      <c r="AZ226" s="246"/>
      <c r="BA226" s="246"/>
    </row>
    <row r="227" spans="1:53" s="5" customFormat="1" ht="15.75" thickBot="1">
      <c r="B227" s="209">
        <v>60</v>
      </c>
      <c r="C227" s="13" t="s">
        <v>184</v>
      </c>
      <c r="D227" s="14">
        <v>0.91</v>
      </c>
      <c r="E227" s="14">
        <v>0.36399999999999999</v>
      </c>
      <c r="F227" s="230">
        <v>9726</v>
      </c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  <c r="R227" s="246"/>
      <c r="S227" s="246"/>
      <c r="T227" s="246"/>
      <c r="U227" s="246"/>
      <c r="V227" s="246"/>
      <c r="W227" s="246"/>
      <c r="X227" s="246"/>
      <c r="Y227" s="246"/>
      <c r="Z227" s="246"/>
      <c r="AA227" s="246"/>
      <c r="AB227" s="246"/>
      <c r="AC227" s="246"/>
      <c r="AD227" s="246"/>
      <c r="AE227" s="246"/>
      <c r="AF227" s="246"/>
      <c r="AG227" s="246"/>
      <c r="AH227" s="246"/>
      <c r="AI227" s="246"/>
      <c r="AJ227" s="246"/>
      <c r="AK227" s="246"/>
      <c r="AL227" s="246"/>
      <c r="AM227" s="246"/>
      <c r="AN227" s="246"/>
      <c r="AO227" s="246"/>
      <c r="AP227" s="246"/>
      <c r="AQ227" s="246"/>
      <c r="AR227" s="246"/>
      <c r="AS227" s="246"/>
      <c r="AT227" s="246"/>
      <c r="AU227" s="246"/>
      <c r="AV227" s="246"/>
      <c r="AW227" s="246"/>
      <c r="AX227" s="246"/>
      <c r="AY227" s="246"/>
      <c r="AZ227" s="246"/>
      <c r="BA227" s="246"/>
    </row>
    <row r="228" spans="1:53" s="3" customFormat="1" ht="15">
      <c r="A228" s="5"/>
      <c r="B228" s="217"/>
      <c r="C228" s="218" t="s">
        <v>2</v>
      </c>
      <c r="D228" s="219"/>
      <c r="E228" s="219"/>
      <c r="F228" s="225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  <c r="R228" s="246"/>
      <c r="S228" s="246"/>
      <c r="T228" s="246"/>
      <c r="U228" s="246"/>
      <c r="V228" s="246"/>
      <c r="W228" s="246"/>
      <c r="X228" s="246"/>
      <c r="Y228" s="246"/>
      <c r="Z228" s="246"/>
      <c r="AA228" s="246"/>
      <c r="AB228" s="246"/>
      <c r="AC228" s="246"/>
      <c r="AD228" s="246"/>
      <c r="AE228" s="246"/>
      <c r="AF228" s="246"/>
      <c r="AG228" s="246"/>
      <c r="AH228" s="246"/>
      <c r="AI228" s="246"/>
      <c r="AJ228" s="246"/>
      <c r="AK228" s="246"/>
      <c r="AL228" s="246"/>
      <c r="AM228" s="246"/>
      <c r="AN228" s="246"/>
      <c r="AO228" s="246"/>
      <c r="AP228" s="246"/>
      <c r="AQ228" s="246"/>
      <c r="AR228" s="246"/>
      <c r="AS228" s="246"/>
      <c r="AT228" s="246"/>
      <c r="AU228" s="246"/>
      <c r="AV228" s="246"/>
      <c r="AW228" s="246"/>
      <c r="AX228" s="246"/>
      <c r="AY228" s="246"/>
      <c r="AZ228" s="246"/>
      <c r="BA228" s="246"/>
    </row>
    <row r="229" spans="1:53" s="3" customFormat="1" ht="15">
      <c r="A229" s="5"/>
      <c r="B229" s="208"/>
      <c r="C229" s="25" t="s">
        <v>625</v>
      </c>
      <c r="D229" s="30"/>
      <c r="E229" s="30"/>
      <c r="F229" s="22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  <c r="S229" s="246"/>
      <c r="T229" s="246"/>
      <c r="U229" s="246"/>
      <c r="V229" s="246"/>
      <c r="W229" s="246"/>
      <c r="X229" s="246"/>
      <c r="Y229" s="246"/>
      <c r="Z229" s="246"/>
      <c r="AA229" s="246"/>
      <c r="AB229" s="246"/>
      <c r="AC229" s="246"/>
      <c r="AD229" s="246"/>
      <c r="AE229" s="246"/>
      <c r="AF229" s="246"/>
      <c r="AG229" s="246"/>
      <c r="AH229" s="246"/>
      <c r="AI229" s="246"/>
      <c r="AJ229" s="246"/>
      <c r="AK229" s="246"/>
      <c r="AL229" s="246"/>
      <c r="AM229" s="246"/>
      <c r="AN229" s="246"/>
      <c r="AO229" s="246"/>
      <c r="AP229" s="246"/>
      <c r="AQ229" s="246"/>
      <c r="AR229" s="246"/>
      <c r="AS229" s="246"/>
      <c r="AT229" s="246"/>
      <c r="AU229" s="246"/>
      <c r="AV229" s="246"/>
      <c r="AW229" s="246"/>
      <c r="AX229" s="246"/>
      <c r="AY229" s="246"/>
      <c r="AZ229" s="246"/>
      <c r="BA229" s="246"/>
    </row>
    <row r="230" spans="1:53" s="5" customFormat="1" ht="15">
      <c r="B230" s="209">
        <v>1</v>
      </c>
      <c r="C230" s="13" t="s">
        <v>186</v>
      </c>
      <c r="D230" s="14">
        <v>0.25</v>
      </c>
      <c r="E230" s="14">
        <v>0.1</v>
      </c>
      <c r="F230" s="230">
        <v>2132</v>
      </c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  <c r="R230" s="246"/>
      <c r="S230" s="246"/>
      <c r="T230" s="246"/>
      <c r="U230" s="246"/>
      <c r="V230" s="246"/>
      <c r="W230" s="246"/>
      <c r="X230" s="246"/>
      <c r="Y230" s="246"/>
      <c r="Z230" s="246"/>
      <c r="AA230" s="246"/>
      <c r="AB230" s="246"/>
      <c r="AC230" s="246"/>
      <c r="AD230" s="246"/>
      <c r="AE230" s="246"/>
      <c r="AF230" s="246"/>
      <c r="AG230" s="246"/>
      <c r="AH230" s="246"/>
      <c r="AI230" s="246"/>
      <c r="AJ230" s="246"/>
      <c r="AK230" s="246"/>
      <c r="AL230" s="246"/>
      <c r="AM230" s="246"/>
      <c r="AN230" s="246"/>
      <c r="AO230" s="246"/>
      <c r="AP230" s="246"/>
      <c r="AQ230" s="246"/>
      <c r="AR230" s="246"/>
      <c r="AS230" s="246"/>
      <c r="AT230" s="246"/>
      <c r="AU230" s="246"/>
      <c r="AV230" s="246"/>
      <c r="AW230" s="246"/>
      <c r="AX230" s="246"/>
      <c r="AY230" s="246"/>
      <c r="AZ230" s="246"/>
      <c r="BA230" s="246"/>
    </row>
    <row r="231" spans="1:53" s="5" customFormat="1" ht="15">
      <c r="B231" s="209">
        <v>2</v>
      </c>
      <c r="C231" s="13" t="s">
        <v>187</v>
      </c>
      <c r="D231" s="14">
        <v>0.39</v>
      </c>
      <c r="E231" s="14">
        <v>0.15</v>
      </c>
      <c r="F231" s="230">
        <v>3008</v>
      </c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  <c r="S231" s="246"/>
      <c r="T231" s="246"/>
      <c r="U231" s="246"/>
      <c r="V231" s="246"/>
      <c r="W231" s="246"/>
      <c r="X231" s="246"/>
      <c r="Y231" s="246"/>
      <c r="Z231" s="246"/>
      <c r="AA231" s="246"/>
      <c r="AB231" s="246"/>
      <c r="AC231" s="246"/>
      <c r="AD231" s="246"/>
      <c r="AE231" s="246"/>
      <c r="AF231" s="246"/>
      <c r="AG231" s="246"/>
      <c r="AH231" s="246"/>
      <c r="AI231" s="246"/>
      <c r="AJ231" s="246"/>
      <c r="AK231" s="246"/>
      <c r="AL231" s="246"/>
      <c r="AM231" s="246"/>
      <c r="AN231" s="246"/>
      <c r="AO231" s="246"/>
      <c r="AP231" s="246"/>
      <c r="AQ231" s="246"/>
      <c r="AR231" s="246"/>
      <c r="AS231" s="246"/>
      <c r="AT231" s="246"/>
      <c r="AU231" s="246"/>
      <c r="AV231" s="246"/>
      <c r="AW231" s="246"/>
      <c r="AX231" s="246"/>
      <c r="AY231" s="246"/>
      <c r="AZ231" s="246"/>
      <c r="BA231" s="246"/>
    </row>
    <row r="232" spans="1:53" s="5" customFormat="1" ht="15">
      <c r="B232" s="209">
        <v>3</v>
      </c>
      <c r="C232" s="13" t="s">
        <v>188</v>
      </c>
      <c r="D232" s="14">
        <v>0.44</v>
      </c>
      <c r="E232" s="14">
        <v>0.17</v>
      </c>
      <c r="F232" s="230">
        <v>3603</v>
      </c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  <c r="R232" s="246"/>
      <c r="S232" s="246"/>
      <c r="T232" s="246"/>
      <c r="U232" s="246"/>
      <c r="V232" s="246"/>
      <c r="W232" s="246"/>
      <c r="X232" s="246"/>
      <c r="Y232" s="246"/>
      <c r="Z232" s="246"/>
      <c r="AA232" s="246"/>
      <c r="AB232" s="246"/>
      <c r="AC232" s="246"/>
      <c r="AD232" s="246"/>
      <c r="AE232" s="246"/>
      <c r="AF232" s="246"/>
      <c r="AG232" s="246"/>
      <c r="AH232" s="246"/>
      <c r="AI232" s="246"/>
      <c r="AJ232" s="246"/>
      <c r="AK232" s="246"/>
      <c r="AL232" s="246"/>
      <c r="AM232" s="246"/>
      <c r="AN232" s="246"/>
      <c r="AO232" s="246"/>
      <c r="AP232" s="246"/>
      <c r="AQ232" s="246"/>
      <c r="AR232" s="246"/>
      <c r="AS232" s="246"/>
      <c r="AT232" s="246"/>
      <c r="AU232" s="246"/>
      <c r="AV232" s="246"/>
      <c r="AW232" s="246"/>
      <c r="AX232" s="246"/>
      <c r="AY232" s="246"/>
      <c r="AZ232" s="246"/>
      <c r="BA232" s="246"/>
    </row>
    <row r="233" spans="1:53" s="5" customFormat="1" ht="15">
      <c r="B233" s="209">
        <v>4</v>
      </c>
      <c r="C233" s="13" t="s">
        <v>189</v>
      </c>
      <c r="D233" s="14">
        <v>1.61</v>
      </c>
      <c r="E233" s="14">
        <v>0.6</v>
      </c>
      <c r="F233" s="230">
        <v>17241</v>
      </c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  <c r="R233" s="246"/>
      <c r="S233" s="246"/>
      <c r="T233" s="246"/>
      <c r="U233" s="246"/>
      <c r="V233" s="246"/>
      <c r="W233" s="246"/>
      <c r="X233" s="246"/>
      <c r="Y233" s="246"/>
      <c r="Z233" s="246"/>
      <c r="AA233" s="246"/>
      <c r="AB233" s="246"/>
      <c r="AC233" s="246"/>
      <c r="AD233" s="246"/>
      <c r="AE233" s="246"/>
      <c r="AF233" s="246"/>
      <c r="AG233" s="246"/>
      <c r="AH233" s="246"/>
      <c r="AI233" s="246"/>
      <c r="AJ233" s="246"/>
      <c r="AK233" s="246"/>
      <c r="AL233" s="246"/>
      <c r="AM233" s="246"/>
      <c r="AN233" s="246"/>
      <c r="AO233" s="246"/>
      <c r="AP233" s="246"/>
      <c r="AQ233" s="246"/>
      <c r="AR233" s="246"/>
      <c r="AS233" s="246"/>
      <c r="AT233" s="246"/>
      <c r="AU233" s="246"/>
      <c r="AV233" s="246"/>
      <c r="AW233" s="246"/>
      <c r="AX233" s="246"/>
      <c r="AY233" s="246"/>
      <c r="AZ233" s="246"/>
      <c r="BA233" s="246"/>
    </row>
    <row r="234" spans="1:53" s="5" customFormat="1" ht="15">
      <c r="B234" s="209">
        <v>5</v>
      </c>
      <c r="C234" s="13" t="s">
        <v>190</v>
      </c>
      <c r="D234" s="14">
        <v>1.2</v>
      </c>
      <c r="E234" s="14">
        <v>0.47</v>
      </c>
      <c r="F234" s="230">
        <v>12549</v>
      </c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  <c r="R234" s="246"/>
      <c r="S234" s="246"/>
      <c r="T234" s="246"/>
      <c r="U234" s="246"/>
      <c r="V234" s="246"/>
      <c r="W234" s="246"/>
      <c r="X234" s="246"/>
      <c r="Y234" s="246"/>
      <c r="Z234" s="246"/>
      <c r="AA234" s="246"/>
      <c r="AB234" s="246"/>
      <c r="AC234" s="246"/>
      <c r="AD234" s="246"/>
      <c r="AE234" s="246"/>
      <c r="AF234" s="246"/>
      <c r="AG234" s="246"/>
      <c r="AH234" s="246"/>
      <c r="AI234" s="246"/>
      <c r="AJ234" s="246"/>
      <c r="AK234" s="246"/>
      <c r="AL234" s="246"/>
      <c r="AM234" s="246"/>
      <c r="AN234" s="246"/>
      <c r="AO234" s="246"/>
      <c r="AP234" s="246"/>
      <c r="AQ234" s="246"/>
      <c r="AR234" s="246"/>
      <c r="AS234" s="246"/>
      <c r="AT234" s="246"/>
      <c r="AU234" s="246"/>
      <c r="AV234" s="246"/>
      <c r="AW234" s="246"/>
      <c r="AX234" s="246"/>
      <c r="AY234" s="246"/>
      <c r="AZ234" s="246"/>
      <c r="BA234" s="246"/>
    </row>
    <row r="235" spans="1:53" s="5" customFormat="1" ht="15">
      <c r="B235" s="209">
        <v>6</v>
      </c>
      <c r="C235" s="13" t="s">
        <v>191</v>
      </c>
      <c r="D235" s="14">
        <v>1.2</v>
      </c>
      <c r="E235" s="14">
        <v>0.47</v>
      </c>
      <c r="F235" s="230">
        <v>15522</v>
      </c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  <c r="R235" s="246"/>
      <c r="S235" s="246"/>
      <c r="T235" s="246"/>
      <c r="U235" s="246"/>
      <c r="V235" s="246"/>
      <c r="W235" s="246"/>
      <c r="X235" s="246"/>
      <c r="Y235" s="246"/>
      <c r="Z235" s="246"/>
      <c r="AA235" s="246"/>
      <c r="AB235" s="246"/>
      <c r="AC235" s="246"/>
      <c r="AD235" s="246"/>
      <c r="AE235" s="246"/>
      <c r="AF235" s="246"/>
      <c r="AG235" s="246"/>
      <c r="AH235" s="246"/>
      <c r="AI235" s="246"/>
      <c r="AJ235" s="246"/>
      <c r="AK235" s="246"/>
      <c r="AL235" s="246"/>
      <c r="AM235" s="246"/>
      <c r="AN235" s="246"/>
      <c r="AO235" s="246"/>
      <c r="AP235" s="246"/>
      <c r="AQ235" s="246"/>
      <c r="AR235" s="246"/>
      <c r="AS235" s="246"/>
      <c r="AT235" s="246"/>
      <c r="AU235" s="246"/>
      <c r="AV235" s="246"/>
      <c r="AW235" s="246"/>
      <c r="AX235" s="246"/>
      <c r="AY235" s="246"/>
      <c r="AZ235" s="246"/>
      <c r="BA235" s="246"/>
    </row>
    <row r="236" spans="1:53" s="5" customFormat="1" ht="15">
      <c r="B236" s="209">
        <v>7</v>
      </c>
      <c r="C236" s="13" t="s">
        <v>192</v>
      </c>
      <c r="D236" s="14">
        <v>2.66</v>
      </c>
      <c r="E236" s="14">
        <v>1.02</v>
      </c>
      <c r="F236" s="230">
        <v>35053</v>
      </c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  <c r="R236" s="246"/>
      <c r="S236" s="246"/>
      <c r="T236" s="246"/>
      <c r="U236" s="246"/>
      <c r="V236" s="246"/>
      <c r="W236" s="246"/>
      <c r="X236" s="246"/>
      <c r="Y236" s="246"/>
      <c r="Z236" s="246"/>
      <c r="AA236" s="246"/>
      <c r="AB236" s="246"/>
      <c r="AC236" s="246"/>
      <c r="AD236" s="246"/>
      <c r="AE236" s="246"/>
      <c r="AF236" s="246"/>
      <c r="AG236" s="246"/>
      <c r="AH236" s="246"/>
      <c r="AI236" s="246"/>
      <c r="AJ236" s="246"/>
      <c r="AK236" s="246"/>
      <c r="AL236" s="246"/>
      <c r="AM236" s="246"/>
      <c r="AN236" s="246"/>
      <c r="AO236" s="246"/>
      <c r="AP236" s="246"/>
      <c r="AQ236" s="246"/>
      <c r="AR236" s="246"/>
      <c r="AS236" s="246"/>
      <c r="AT236" s="246"/>
      <c r="AU236" s="246"/>
      <c r="AV236" s="246"/>
      <c r="AW236" s="246"/>
      <c r="AX236" s="246"/>
      <c r="AY236" s="246"/>
      <c r="AZ236" s="246"/>
      <c r="BA236" s="246"/>
    </row>
    <row r="237" spans="1:53" s="5" customFormat="1" ht="15">
      <c r="B237" s="209">
        <v>8</v>
      </c>
      <c r="C237" s="13" t="s">
        <v>193</v>
      </c>
      <c r="D237" s="14">
        <v>2.69</v>
      </c>
      <c r="E237" s="14">
        <v>1.02</v>
      </c>
      <c r="F237" s="230">
        <v>35053</v>
      </c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  <c r="R237" s="246"/>
      <c r="S237" s="246"/>
      <c r="T237" s="246"/>
      <c r="U237" s="246"/>
      <c r="V237" s="246"/>
      <c r="W237" s="246"/>
      <c r="X237" s="246"/>
      <c r="Y237" s="246"/>
      <c r="Z237" s="246"/>
      <c r="AA237" s="246"/>
      <c r="AB237" s="246"/>
      <c r="AC237" s="246"/>
      <c r="AD237" s="246"/>
      <c r="AE237" s="246"/>
      <c r="AF237" s="246"/>
      <c r="AG237" s="246"/>
      <c r="AH237" s="246"/>
      <c r="AI237" s="246"/>
      <c r="AJ237" s="246"/>
      <c r="AK237" s="246"/>
      <c r="AL237" s="246"/>
      <c r="AM237" s="246"/>
      <c r="AN237" s="246"/>
      <c r="AO237" s="246"/>
      <c r="AP237" s="246"/>
      <c r="AQ237" s="246"/>
      <c r="AR237" s="246"/>
      <c r="AS237" s="246"/>
      <c r="AT237" s="246"/>
      <c r="AU237" s="246"/>
      <c r="AV237" s="246"/>
      <c r="AW237" s="246"/>
      <c r="AX237" s="246"/>
      <c r="AY237" s="246"/>
      <c r="AZ237" s="246"/>
      <c r="BA237" s="246"/>
    </row>
    <row r="238" spans="1:53" s="5" customFormat="1" ht="15">
      <c r="B238" s="209">
        <v>9</v>
      </c>
      <c r="C238" s="13" t="s">
        <v>194</v>
      </c>
      <c r="D238" s="14">
        <v>2.75</v>
      </c>
      <c r="E238" s="14">
        <v>1.04</v>
      </c>
      <c r="F238" s="230">
        <v>31866</v>
      </c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  <c r="R238" s="246"/>
      <c r="S238" s="246"/>
      <c r="T238" s="246"/>
      <c r="U238" s="246"/>
      <c r="V238" s="246"/>
      <c r="W238" s="246"/>
      <c r="X238" s="246"/>
      <c r="Y238" s="246"/>
      <c r="Z238" s="246"/>
      <c r="AA238" s="246"/>
      <c r="AB238" s="246"/>
      <c r="AC238" s="246"/>
      <c r="AD238" s="246"/>
      <c r="AE238" s="246"/>
      <c r="AF238" s="246"/>
      <c r="AG238" s="246"/>
      <c r="AH238" s="246"/>
      <c r="AI238" s="246"/>
      <c r="AJ238" s="246"/>
      <c r="AK238" s="246"/>
      <c r="AL238" s="246"/>
      <c r="AM238" s="246"/>
      <c r="AN238" s="246"/>
      <c r="AO238" s="246"/>
      <c r="AP238" s="246"/>
      <c r="AQ238" s="246"/>
      <c r="AR238" s="246"/>
      <c r="AS238" s="246"/>
      <c r="AT238" s="246"/>
      <c r="AU238" s="246"/>
      <c r="AV238" s="246"/>
      <c r="AW238" s="246"/>
      <c r="AX238" s="246"/>
      <c r="AY238" s="246"/>
      <c r="AZ238" s="246"/>
      <c r="BA238" s="246"/>
    </row>
    <row r="239" spans="1:53" s="5" customFormat="1" ht="15">
      <c r="B239" s="209">
        <v>10</v>
      </c>
      <c r="C239" s="13" t="s">
        <v>195</v>
      </c>
      <c r="D239" s="14">
        <v>2.52</v>
      </c>
      <c r="E239" s="14">
        <v>0.94</v>
      </c>
      <c r="F239" s="230">
        <v>34608</v>
      </c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  <c r="R239" s="246"/>
      <c r="S239" s="246"/>
      <c r="T239" s="246"/>
      <c r="U239" s="246"/>
      <c r="V239" s="246"/>
      <c r="W239" s="246"/>
      <c r="X239" s="246"/>
      <c r="Y239" s="246"/>
      <c r="Z239" s="246"/>
      <c r="AA239" s="246"/>
      <c r="AB239" s="246"/>
      <c r="AC239" s="246"/>
      <c r="AD239" s="246"/>
      <c r="AE239" s="246"/>
      <c r="AF239" s="246"/>
      <c r="AG239" s="246"/>
      <c r="AH239" s="246"/>
      <c r="AI239" s="246"/>
      <c r="AJ239" s="246"/>
      <c r="AK239" s="246"/>
      <c r="AL239" s="246"/>
      <c r="AM239" s="246"/>
      <c r="AN239" s="246"/>
      <c r="AO239" s="246"/>
      <c r="AP239" s="246"/>
      <c r="AQ239" s="246"/>
      <c r="AR239" s="246"/>
      <c r="AS239" s="246"/>
      <c r="AT239" s="246"/>
      <c r="AU239" s="246"/>
      <c r="AV239" s="246"/>
      <c r="AW239" s="246"/>
      <c r="AX239" s="246"/>
      <c r="AY239" s="246"/>
      <c r="AZ239" s="246"/>
      <c r="BA239" s="246"/>
    </row>
    <row r="240" spans="1:53" s="5" customFormat="1" ht="15">
      <c r="B240" s="209">
        <v>11</v>
      </c>
      <c r="C240" s="13" t="s">
        <v>377</v>
      </c>
      <c r="D240" s="14">
        <v>2.4500000000000002</v>
      </c>
      <c r="E240" s="14">
        <v>0.94</v>
      </c>
      <c r="F240" s="230">
        <v>33647</v>
      </c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  <c r="R240" s="246"/>
      <c r="S240" s="246"/>
      <c r="T240" s="246"/>
      <c r="U240" s="246"/>
      <c r="V240" s="246"/>
      <c r="W240" s="246"/>
      <c r="X240" s="246"/>
      <c r="Y240" s="246"/>
      <c r="Z240" s="246"/>
      <c r="AA240" s="246"/>
      <c r="AB240" s="246"/>
      <c r="AC240" s="246"/>
      <c r="AD240" s="246"/>
      <c r="AE240" s="246"/>
      <c r="AF240" s="246"/>
      <c r="AG240" s="246"/>
      <c r="AH240" s="246"/>
      <c r="AI240" s="246"/>
      <c r="AJ240" s="246"/>
      <c r="AK240" s="246"/>
      <c r="AL240" s="246"/>
      <c r="AM240" s="246"/>
      <c r="AN240" s="246"/>
      <c r="AO240" s="246"/>
      <c r="AP240" s="246"/>
      <c r="AQ240" s="246"/>
      <c r="AR240" s="246"/>
      <c r="AS240" s="246"/>
      <c r="AT240" s="246"/>
      <c r="AU240" s="246"/>
      <c r="AV240" s="246"/>
      <c r="AW240" s="246"/>
      <c r="AX240" s="246"/>
      <c r="AY240" s="246"/>
      <c r="AZ240" s="246"/>
      <c r="BA240" s="246"/>
    </row>
    <row r="241" spans="1:53" s="5" customFormat="1" ht="15">
      <c r="B241" s="209">
        <v>12</v>
      </c>
      <c r="C241" s="13" t="s">
        <v>196</v>
      </c>
      <c r="D241" s="14">
        <v>2.2200000000000002</v>
      </c>
      <c r="E241" s="14">
        <v>0.83</v>
      </c>
      <c r="F241" s="230">
        <v>30898</v>
      </c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  <c r="R241" s="246"/>
      <c r="S241" s="246"/>
      <c r="T241" s="246"/>
      <c r="U241" s="246"/>
      <c r="V241" s="246"/>
      <c r="W241" s="246"/>
      <c r="X241" s="246"/>
      <c r="Y241" s="246"/>
      <c r="Z241" s="246"/>
      <c r="AA241" s="246"/>
      <c r="AB241" s="246"/>
      <c r="AC241" s="246"/>
      <c r="AD241" s="246"/>
      <c r="AE241" s="246"/>
      <c r="AF241" s="246"/>
      <c r="AG241" s="246"/>
      <c r="AH241" s="246"/>
      <c r="AI241" s="246"/>
      <c r="AJ241" s="246"/>
      <c r="AK241" s="246"/>
      <c r="AL241" s="246"/>
      <c r="AM241" s="246"/>
      <c r="AN241" s="246"/>
      <c r="AO241" s="246"/>
      <c r="AP241" s="246"/>
      <c r="AQ241" s="246"/>
      <c r="AR241" s="246"/>
      <c r="AS241" s="246"/>
      <c r="AT241" s="246"/>
      <c r="AU241" s="246"/>
      <c r="AV241" s="246"/>
      <c r="AW241" s="246"/>
      <c r="AX241" s="246"/>
      <c r="AY241" s="246"/>
      <c r="AZ241" s="246"/>
      <c r="BA241" s="246"/>
    </row>
    <row r="242" spans="1:53" s="5" customFormat="1" ht="15">
      <c r="B242" s="209">
        <v>13</v>
      </c>
      <c r="C242" s="13" t="s">
        <v>313</v>
      </c>
      <c r="D242" s="14">
        <v>1.08</v>
      </c>
      <c r="E242" s="14">
        <v>0.42</v>
      </c>
      <c r="F242" s="230">
        <v>14287</v>
      </c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  <c r="R242" s="246"/>
      <c r="S242" s="246"/>
      <c r="T242" s="246"/>
      <c r="U242" s="246"/>
      <c r="V242" s="246"/>
      <c r="W242" s="246"/>
      <c r="X242" s="246"/>
      <c r="Y242" s="246"/>
      <c r="Z242" s="246"/>
      <c r="AA242" s="246"/>
      <c r="AB242" s="246"/>
      <c r="AC242" s="246"/>
      <c r="AD242" s="246"/>
      <c r="AE242" s="246"/>
      <c r="AF242" s="246"/>
      <c r="AG242" s="246"/>
      <c r="AH242" s="246"/>
      <c r="AI242" s="246"/>
      <c r="AJ242" s="246"/>
      <c r="AK242" s="246"/>
      <c r="AL242" s="246"/>
      <c r="AM242" s="246"/>
      <c r="AN242" s="246"/>
      <c r="AO242" s="246"/>
      <c r="AP242" s="246"/>
      <c r="AQ242" s="246"/>
      <c r="AR242" s="246"/>
      <c r="AS242" s="246"/>
      <c r="AT242" s="246"/>
      <c r="AU242" s="246"/>
      <c r="AV242" s="246"/>
      <c r="AW242" s="246"/>
      <c r="AX242" s="246"/>
      <c r="AY242" s="246"/>
      <c r="AZ242" s="246"/>
      <c r="BA242" s="246"/>
    </row>
    <row r="243" spans="1:53" s="3" customFormat="1" ht="15">
      <c r="A243" s="5"/>
      <c r="B243" s="208"/>
      <c r="C243" s="25" t="s">
        <v>626</v>
      </c>
      <c r="D243" s="30"/>
      <c r="E243" s="30"/>
      <c r="F243" s="22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  <c r="R243" s="246"/>
      <c r="S243" s="246"/>
      <c r="T243" s="246"/>
      <c r="U243" s="246"/>
      <c r="V243" s="246"/>
      <c r="W243" s="246"/>
      <c r="X243" s="246"/>
      <c r="Y243" s="246"/>
      <c r="Z243" s="246"/>
      <c r="AA243" s="246"/>
      <c r="AB243" s="246"/>
      <c r="AC243" s="246"/>
      <c r="AD243" s="246"/>
      <c r="AE243" s="246"/>
      <c r="AF243" s="246"/>
      <c r="AG243" s="246"/>
      <c r="AH243" s="246"/>
      <c r="AI243" s="246"/>
      <c r="AJ243" s="246"/>
      <c r="AK243" s="246"/>
      <c r="AL243" s="246"/>
      <c r="AM243" s="246"/>
      <c r="AN243" s="246"/>
      <c r="AO243" s="246"/>
      <c r="AP243" s="246"/>
      <c r="AQ243" s="246"/>
      <c r="AR243" s="246"/>
      <c r="AS243" s="246"/>
      <c r="AT243" s="246"/>
      <c r="AU243" s="246"/>
      <c r="AV243" s="246"/>
      <c r="AW243" s="246"/>
      <c r="AX243" s="246"/>
      <c r="AY243" s="246"/>
      <c r="AZ243" s="246"/>
      <c r="BA243" s="246"/>
    </row>
    <row r="244" spans="1:53" s="5" customFormat="1" ht="15">
      <c r="B244" s="209">
        <v>1</v>
      </c>
      <c r="C244" s="13" t="s">
        <v>198</v>
      </c>
      <c r="D244" s="14">
        <v>0.73</v>
      </c>
      <c r="E244" s="14">
        <v>0.27100000000000002</v>
      </c>
      <c r="F244" s="230">
        <v>12022</v>
      </c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  <c r="R244" s="246"/>
      <c r="S244" s="246"/>
      <c r="T244" s="246"/>
      <c r="U244" s="246"/>
      <c r="V244" s="246"/>
      <c r="W244" s="246"/>
      <c r="X244" s="246"/>
      <c r="Y244" s="246"/>
      <c r="Z244" s="246"/>
      <c r="AA244" s="246"/>
      <c r="AB244" s="246"/>
      <c r="AC244" s="246"/>
      <c r="AD244" s="246"/>
      <c r="AE244" s="246"/>
      <c r="AF244" s="246"/>
      <c r="AG244" s="246"/>
      <c r="AH244" s="246"/>
      <c r="AI244" s="246"/>
      <c r="AJ244" s="246"/>
      <c r="AK244" s="246"/>
      <c r="AL244" s="246"/>
      <c r="AM244" s="246"/>
      <c r="AN244" s="246"/>
      <c r="AO244" s="246"/>
      <c r="AP244" s="246"/>
      <c r="AQ244" s="246"/>
      <c r="AR244" s="246"/>
      <c r="AS244" s="246"/>
      <c r="AT244" s="246"/>
      <c r="AU244" s="246"/>
      <c r="AV244" s="246"/>
      <c r="AW244" s="246"/>
      <c r="AX244" s="246"/>
      <c r="AY244" s="246"/>
      <c r="AZ244" s="246"/>
      <c r="BA244" s="246"/>
    </row>
    <row r="245" spans="1:53" s="5" customFormat="1" ht="15">
      <c r="B245" s="209">
        <v>2</v>
      </c>
      <c r="C245" s="13" t="s">
        <v>199</v>
      </c>
      <c r="D245" s="14">
        <v>0.255</v>
      </c>
      <c r="E245" s="14">
        <v>0.1</v>
      </c>
      <c r="F245" s="230">
        <v>1870</v>
      </c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  <c r="R245" s="246"/>
      <c r="S245" s="246"/>
      <c r="T245" s="246"/>
      <c r="U245" s="246"/>
      <c r="V245" s="246"/>
      <c r="W245" s="246"/>
      <c r="X245" s="246"/>
      <c r="Y245" s="246"/>
      <c r="Z245" s="246"/>
      <c r="AA245" s="246"/>
      <c r="AB245" s="246"/>
      <c r="AC245" s="246"/>
      <c r="AD245" s="246"/>
      <c r="AE245" s="246"/>
      <c r="AF245" s="246"/>
      <c r="AG245" s="246"/>
      <c r="AH245" s="246"/>
      <c r="AI245" s="246"/>
      <c r="AJ245" s="246"/>
      <c r="AK245" s="246"/>
      <c r="AL245" s="246"/>
      <c r="AM245" s="246"/>
      <c r="AN245" s="246"/>
      <c r="AO245" s="246"/>
      <c r="AP245" s="246"/>
      <c r="AQ245" s="246"/>
      <c r="AR245" s="246"/>
      <c r="AS245" s="246"/>
      <c r="AT245" s="246"/>
      <c r="AU245" s="246"/>
      <c r="AV245" s="246"/>
      <c r="AW245" s="246"/>
      <c r="AX245" s="246"/>
      <c r="AY245" s="246"/>
      <c r="AZ245" s="246"/>
      <c r="BA245" s="246"/>
    </row>
    <row r="246" spans="1:53" s="5" customFormat="1" ht="15">
      <c r="B246" s="209">
        <v>3</v>
      </c>
      <c r="C246" s="13" t="s">
        <v>200</v>
      </c>
      <c r="D246" s="14">
        <v>0.26</v>
      </c>
      <c r="E246" s="14">
        <v>0.1</v>
      </c>
      <c r="F246" s="230">
        <v>2152</v>
      </c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  <c r="R246" s="246"/>
      <c r="S246" s="246"/>
      <c r="T246" s="246"/>
      <c r="U246" s="246"/>
      <c r="V246" s="246"/>
      <c r="W246" s="246"/>
      <c r="X246" s="246"/>
      <c r="Y246" s="246"/>
      <c r="Z246" s="246"/>
      <c r="AA246" s="246"/>
      <c r="AB246" s="246"/>
      <c r="AC246" s="246"/>
      <c r="AD246" s="246"/>
      <c r="AE246" s="246"/>
      <c r="AF246" s="246"/>
      <c r="AG246" s="246"/>
      <c r="AH246" s="246"/>
      <c r="AI246" s="246"/>
      <c r="AJ246" s="246"/>
      <c r="AK246" s="246"/>
      <c r="AL246" s="246"/>
      <c r="AM246" s="246"/>
      <c r="AN246" s="246"/>
      <c r="AO246" s="246"/>
      <c r="AP246" s="246"/>
      <c r="AQ246" s="246"/>
      <c r="AR246" s="246"/>
      <c r="AS246" s="246"/>
      <c r="AT246" s="246"/>
      <c r="AU246" s="246"/>
      <c r="AV246" s="246"/>
      <c r="AW246" s="246"/>
      <c r="AX246" s="246"/>
      <c r="AY246" s="246"/>
      <c r="AZ246" s="246"/>
      <c r="BA246" s="246"/>
    </row>
    <row r="247" spans="1:53" s="5" customFormat="1" ht="15">
      <c r="B247" s="209">
        <v>4</v>
      </c>
      <c r="C247" s="13" t="s">
        <v>201</v>
      </c>
      <c r="D247" s="14">
        <v>0.26300000000000001</v>
      </c>
      <c r="E247" s="14">
        <v>0.1</v>
      </c>
      <c r="F247" s="230">
        <v>2506</v>
      </c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  <c r="R247" s="246"/>
      <c r="S247" s="246"/>
      <c r="T247" s="246"/>
      <c r="U247" s="246"/>
      <c r="V247" s="246"/>
      <c r="W247" s="246"/>
      <c r="X247" s="246"/>
      <c r="Y247" s="246"/>
      <c r="Z247" s="246"/>
      <c r="AA247" s="246"/>
      <c r="AB247" s="246"/>
      <c r="AC247" s="246"/>
      <c r="AD247" s="246"/>
      <c r="AE247" s="246"/>
      <c r="AF247" s="246"/>
      <c r="AG247" s="246"/>
      <c r="AH247" s="246"/>
      <c r="AI247" s="246"/>
      <c r="AJ247" s="246"/>
      <c r="AK247" s="246"/>
      <c r="AL247" s="246"/>
      <c r="AM247" s="246"/>
      <c r="AN247" s="246"/>
      <c r="AO247" s="246"/>
      <c r="AP247" s="246"/>
      <c r="AQ247" s="246"/>
      <c r="AR247" s="246"/>
      <c r="AS247" s="246"/>
      <c r="AT247" s="246"/>
      <c r="AU247" s="246"/>
      <c r="AV247" s="246"/>
      <c r="AW247" s="246"/>
      <c r="AX247" s="246"/>
      <c r="AY247" s="246"/>
      <c r="AZ247" s="246"/>
      <c r="BA247" s="246"/>
    </row>
    <row r="248" spans="1:53" s="5" customFormat="1" ht="15">
      <c r="B248" s="209">
        <v>5</v>
      </c>
      <c r="C248" s="13" t="s">
        <v>202</v>
      </c>
      <c r="D248" s="14">
        <v>0.34200000000000003</v>
      </c>
      <c r="E248" s="14">
        <v>0.13</v>
      </c>
      <c r="F248" s="230">
        <v>3270</v>
      </c>
      <c r="G248" s="246"/>
      <c r="H248" s="246"/>
      <c r="I248" s="246"/>
      <c r="J248" s="246"/>
      <c r="K248" s="246"/>
      <c r="L248" s="246"/>
      <c r="M248" s="246"/>
      <c r="N248" s="246"/>
      <c r="O248" s="246"/>
      <c r="P248" s="246"/>
      <c r="Q248" s="246"/>
      <c r="R248" s="246"/>
      <c r="S248" s="246"/>
      <c r="T248" s="246"/>
      <c r="U248" s="246"/>
      <c r="V248" s="246"/>
      <c r="W248" s="246"/>
      <c r="X248" s="246"/>
      <c r="Y248" s="246"/>
      <c r="Z248" s="246"/>
      <c r="AA248" s="246"/>
      <c r="AB248" s="246"/>
      <c r="AC248" s="246"/>
      <c r="AD248" s="246"/>
      <c r="AE248" s="246"/>
      <c r="AF248" s="246"/>
      <c r="AG248" s="246"/>
      <c r="AH248" s="246"/>
      <c r="AI248" s="246"/>
      <c r="AJ248" s="246"/>
      <c r="AK248" s="246"/>
      <c r="AL248" s="246"/>
      <c r="AM248" s="246"/>
      <c r="AN248" s="246"/>
      <c r="AO248" s="246"/>
      <c r="AP248" s="246"/>
      <c r="AQ248" s="246"/>
      <c r="AR248" s="246"/>
      <c r="AS248" s="246"/>
      <c r="AT248" s="246"/>
      <c r="AU248" s="246"/>
      <c r="AV248" s="246"/>
      <c r="AW248" s="246"/>
      <c r="AX248" s="246"/>
      <c r="AY248" s="246"/>
      <c r="AZ248" s="246"/>
      <c r="BA248" s="246"/>
    </row>
    <row r="249" spans="1:53" s="5" customFormat="1" ht="15">
      <c r="B249" s="209">
        <v>6</v>
      </c>
      <c r="C249" s="13" t="s">
        <v>203</v>
      </c>
      <c r="D249" s="14">
        <v>0.54</v>
      </c>
      <c r="E249" s="14">
        <v>0.20300000000000001</v>
      </c>
      <c r="F249" s="230">
        <v>5306</v>
      </c>
      <c r="G249" s="246"/>
      <c r="H249" s="246"/>
      <c r="I249" s="246"/>
      <c r="J249" s="246"/>
      <c r="K249" s="246"/>
      <c r="L249" s="246"/>
      <c r="M249" s="246"/>
      <c r="N249" s="246"/>
      <c r="O249" s="246"/>
      <c r="P249" s="246"/>
      <c r="Q249" s="246"/>
      <c r="R249" s="246"/>
      <c r="S249" s="246"/>
      <c r="T249" s="246"/>
      <c r="U249" s="246"/>
      <c r="V249" s="246"/>
      <c r="W249" s="246"/>
      <c r="X249" s="246"/>
      <c r="Y249" s="246"/>
      <c r="Z249" s="246"/>
      <c r="AA249" s="246"/>
      <c r="AB249" s="246"/>
      <c r="AC249" s="246"/>
      <c r="AD249" s="246"/>
      <c r="AE249" s="246"/>
      <c r="AF249" s="246"/>
      <c r="AG249" s="246"/>
      <c r="AH249" s="246"/>
      <c r="AI249" s="246"/>
      <c r="AJ249" s="246"/>
      <c r="AK249" s="246"/>
      <c r="AL249" s="246"/>
      <c r="AM249" s="246"/>
      <c r="AN249" s="246"/>
      <c r="AO249" s="246"/>
      <c r="AP249" s="246"/>
      <c r="AQ249" s="246"/>
      <c r="AR249" s="246"/>
      <c r="AS249" s="246"/>
      <c r="AT249" s="246"/>
      <c r="AU249" s="246"/>
      <c r="AV249" s="246"/>
      <c r="AW249" s="246"/>
      <c r="AX249" s="246"/>
      <c r="AY249" s="246"/>
      <c r="AZ249" s="246"/>
      <c r="BA249" s="246"/>
    </row>
    <row r="250" spans="1:53" s="5" customFormat="1" ht="15">
      <c r="B250" s="209">
        <v>7</v>
      </c>
      <c r="C250" s="13" t="s">
        <v>204</v>
      </c>
      <c r="D250" s="14">
        <v>0.69</v>
      </c>
      <c r="E250" s="14">
        <v>0.27</v>
      </c>
      <c r="F250" s="230">
        <v>6545</v>
      </c>
      <c r="G250" s="246"/>
      <c r="H250" s="246"/>
      <c r="I250" s="246"/>
      <c r="J250" s="246"/>
      <c r="K250" s="246"/>
      <c r="L250" s="246"/>
      <c r="M250" s="246"/>
      <c r="N250" s="246"/>
      <c r="O250" s="246"/>
      <c r="P250" s="246"/>
      <c r="Q250" s="246"/>
      <c r="R250" s="246"/>
      <c r="S250" s="246"/>
      <c r="T250" s="246"/>
      <c r="U250" s="246"/>
      <c r="V250" s="246"/>
      <c r="W250" s="246"/>
      <c r="X250" s="246"/>
      <c r="Y250" s="246"/>
      <c r="Z250" s="246"/>
      <c r="AA250" s="246"/>
      <c r="AB250" s="246"/>
      <c r="AC250" s="246"/>
      <c r="AD250" s="246"/>
      <c r="AE250" s="246"/>
      <c r="AF250" s="246"/>
      <c r="AG250" s="246"/>
      <c r="AH250" s="246"/>
      <c r="AI250" s="246"/>
      <c r="AJ250" s="246"/>
      <c r="AK250" s="246"/>
      <c r="AL250" s="246"/>
      <c r="AM250" s="246"/>
      <c r="AN250" s="246"/>
      <c r="AO250" s="246"/>
      <c r="AP250" s="246"/>
      <c r="AQ250" s="246"/>
      <c r="AR250" s="246"/>
      <c r="AS250" s="246"/>
      <c r="AT250" s="246"/>
      <c r="AU250" s="246"/>
      <c r="AV250" s="246"/>
      <c r="AW250" s="246"/>
      <c r="AX250" s="246"/>
      <c r="AY250" s="246"/>
      <c r="AZ250" s="246"/>
      <c r="BA250" s="246"/>
    </row>
    <row r="251" spans="1:53" s="5" customFormat="1" ht="15">
      <c r="B251" s="209">
        <v>8</v>
      </c>
      <c r="C251" s="13" t="s">
        <v>205</v>
      </c>
      <c r="D251" s="14">
        <v>0.78600000000000003</v>
      </c>
      <c r="E251" s="14">
        <v>0.3</v>
      </c>
      <c r="F251" s="230">
        <v>8598</v>
      </c>
      <c r="G251" s="246"/>
      <c r="H251" s="246"/>
      <c r="I251" s="246"/>
      <c r="J251" s="246"/>
      <c r="K251" s="246"/>
      <c r="L251" s="246"/>
      <c r="M251" s="246"/>
      <c r="N251" s="246"/>
      <c r="O251" s="246"/>
      <c r="P251" s="246"/>
      <c r="Q251" s="246"/>
      <c r="R251" s="246"/>
      <c r="S251" s="246"/>
      <c r="T251" s="246"/>
      <c r="U251" s="246"/>
      <c r="V251" s="246"/>
      <c r="W251" s="246"/>
      <c r="X251" s="246"/>
      <c r="Y251" s="246"/>
      <c r="Z251" s="246"/>
      <c r="AA251" s="246"/>
      <c r="AB251" s="246"/>
      <c r="AC251" s="246"/>
      <c r="AD251" s="246"/>
      <c r="AE251" s="246"/>
      <c r="AF251" s="246"/>
      <c r="AG251" s="246"/>
      <c r="AH251" s="246"/>
      <c r="AI251" s="246"/>
      <c r="AJ251" s="246"/>
      <c r="AK251" s="246"/>
      <c r="AL251" s="246"/>
      <c r="AM251" s="246"/>
      <c r="AN251" s="246"/>
      <c r="AO251" s="246"/>
      <c r="AP251" s="246"/>
      <c r="AQ251" s="246"/>
      <c r="AR251" s="246"/>
      <c r="AS251" s="246"/>
      <c r="AT251" s="246"/>
      <c r="AU251" s="246"/>
      <c r="AV251" s="246"/>
      <c r="AW251" s="246"/>
      <c r="AX251" s="246"/>
      <c r="AY251" s="246"/>
      <c r="AZ251" s="246"/>
      <c r="BA251" s="246"/>
    </row>
    <row r="252" spans="1:53" s="5" customFormat="1" ht="15.75" thickBot="1">
      <c r="B252" s="211">
        <v>9</v>
      </c>
      <c r="C252" s="212" t="s">
        <v>206</v>
      </c>
      <c r="D252" s="213">
        <v>1.147</v>
      </c>
      <c r="E252" s="213">
        <v>0.45</v>
      </c>
      <c r="F252" s="231">
        <v>11188</v>
      </c>
      <c r="G252" s="246"/>
      <c r="H252" s="246"/>
      <c r="I252" s="246"/>
      <c r="J252" s="246"/>
      <c r="K252" s="246"/>
      <c r="L252" s="246"/>
      <c r="M252" s="246"/>
      <c r="N252" s="246"/>
      <c r="O252" s="246"/>
      <c r="P252" s="246"/>
      <c r="Q252" s="246"/>
      <c r="R252" s="246"/>
      <c r="S252" s="246"/>
      <c r="T252" s="246"/>
      <c r="U252" s="246"/>
      <c r="V252" s="246"/>
      <c r="W252" s="246"/>
      <c r="X252" s="246"/>
      <c r="Y252" s="246"/>
      <c r="Z252" s="246"/>
      <c r="AA252" s="246"/>
      <c r="AB252" s="246"/>
      <c r="AC252" s="246"/>
      <c r="AD252" s="246"/>
      <c r="AE252" s="246"/>
      <c r="AF252" s="246"/>
      <c r="AG252" s="246"/>
      <c r="AH252" s="246"/>
      <c r="AI252" s="246"/>
      <c r="AJ252" s="246"/>
      <c r="AK252" s="246"/>
      <c r="AL252" s="246"/>
      <c r="AM252" s="246"/>
      <c r="AN252" s="246"/>
      <c r="AO252" s="246"/>
      <c r="AP252" s="246"/>
      <c r="AQ252" s="246"/>
      <c r="AR252" s="246"/>
      <c r="AS252" s="246"/>
      <c r="AT252" s="246"/>
      <c r="AU252" s="246"/>
      <c r="AV252" s="246"/>
      <c r="AW252" s="246"/>
      <c r="AX252" s="246"/>
      <c r="AY252" s="246"/>
      <c r="AZ252" s="246"/>
      <c r="BA252" s="246"/>
    </row>
    <row r="253" spans="1:53" s="3" customFormat="1" ht="15">
      <c r="A253" s="5"/>
      <c r="B253" s="214"/>
      <c r="C253" s="215" t="s">
        <v>627</v>
      </c>
      <c r="D253" s="216"/>
      <c r="E253" s="216"/>
      <c r="F253" s="223"/>
      <c r="G253" s="246"/>
      <c r="H253" s="246"/>
      <c r="I253" s="246"/>
      <c r="J253" s="246"/>
      <c r="K253" s="246"/>
      <c r="L253" s="246"/>
      <c r="M253" s="246"/>
      <c r="N253" s="246"/>
      <c r="O253" s="246"/>
      <c r="P253" s="246"/>
      <c r="Q253" s="246"/>
      <c r="R253" s="246"/>
      <c r="S253" s="246"/>
      <c r="T253" s="246"/>
      <c r="U253" s="246"/>
      <c r="V253" s="246"/>
      <c r="W253" s="246"/>
      <c r="X253" s="246"/>
      <c r="Y253" s="246"/>
      <c r="Z253" s="246"/>
      <c r="AA253" s="246"/>
      <c r="AB253" s="246"/>
      <c r="AC253" s="246"/>
      <c r="AD253" s="246"/>
      <c r="AE253" s="246"/>
      <c r="AF253" s="246"/>
      <c r="AG253" s="246"/>
      <c r="AH253" s="246"/>
      <c r="AI253" s="246"/>
      <c r="AJ253" s="246"/>
      <c r="AK253" s="246"/>
      <c r="AL253" s="246"/>
      <c r="AM253" s="246"/>
      <c r="AN253" s="246"/>
      <c r="AO253" s="246"/>
      <c r="AP253" s="246"/>
      <c r="AQ253" s="246"/>
      <c r="AR253" s="246"/>
      <c r="AS253" s="246"/>
      <c r="AT253" s="246"/>
      <c r="AU253" s="246"/>
      <c r="AV253" s="246"/>
      <c r="AW253" s="246"/>
      <c r="AX253" s="246"/>
      <c r="AY253" s="246"/>
      <c r="AZ253" s="246"/>
      <c r="BA253" s="246"/>
    </row>
    <row r="254" spans="1:53" s="5" customFormat="1" ht="15">
      <c r="B254" s="209">
        <v>1</v>
      </c>
      <c r="C254" s="13" t="s">
        <v>319</v>
      </c>
      <c r="D254" s="14">
        <v>0.67500000000000004</v>
      </c>
      <c r="E254" s="14">
        <v>0.27</v>
      </c>
      <c r="F254" s="227">
        <v>3850</v>
      </c>
      <c r="G254" s="246"/>
      <c r="H254" s="246"/>
      <c r="I254" s="246"/>
      <c r="J254" s="246"/>
      <c r="K254" s="246"/>
      <c r="L254" s="246"/>
      <c r="M254" s="246"/>
      <c r="N254" s="246"/>
      <c r="O254" s="246"/>
      <c r="P254" s="246"/>
      <c r="Q254" s="246"/>
      <c r="R254" s="246"/>
      <c r="S254" s="246"/>
      <c r="T254" s="246"/>
      <c r="U254" s="246"/>
      <c r="V254" s="246"/>
      <c r="W254" s="246"/>
      <c r="X254" s="246"/>
      <c r="Y254" s="246"/>
      <c r="Z254" s="246"/>
      <c r="AA254" s="246"/>
      <c r="AB254" s="246"/>
      <c r="AC254" s="246"/>
      <c r="AD254" s="246"/>
      <c r="AE254" s="246"/>
      <c r="AF254" s="246"/>
      <c r="AG254" s="246"/>
      <c r="AH254" s="246"/>
      <c r="AI254" s="246"/>
      <c r="AJ254" s="246"/>
      <c r="AK254" s="246"/>
      <c r="AL254" s="246"/>
      <c r="AM254" s="246"/>
      <c r="AN254" s="246"/>
      <c r="AO254" s="246"/>
      <c r="AP254" s="246"/>
      <c r="AQ254" s="246"/>
      <c r="AR254" s="246"/>
      <c r="AS254" s="246"/>
      <c r="AT254" s="246"/>
      <c r="AU254" s="246"/>
      <c r="AV254" s="246"/>
      <c r="AW254" s="246"/>
      <c r="AX254" s="246"/>
      <c r="AY254" s="246"/>
      <c r="AZ254" s="246"/>
      <c r="BA254" s="246"/>
    </row>
    <row r="255" spans="1:53" s="5" customFormat="1" ht="15">
      <c r="B255" s="209">
        <v>2</v>
      </c>
      <c r="C255" s="13" t="s">
        <v>321</v>
      </c>
      <c r="D255" s="14">
        <v>0.9</v>
      </c>
      <c r="E255" s="14">
        <v>0.36</v>
      </c>
      <c r="F255" s="227">
        <v>4215</v>
      </c>
      <c r="G255" s="246"/>
      <c r="H255" s="246"/>
      <c r="I255" s="246"/>
      <c r="J255" s="246"/>
      <c r="K255" s="246"/>
      <c r="L255" s="246"/>
      <c r="M255" s="246"/>
      <c r="N255" s="246"/>
      <c r="O255" s="246"/>
      <c r="P255" s="246"/>
      <c r="Q255" s="246"/>
      <c r="R255" s="246"/>
      <c r="S255" s="246"/>
      <c r="T255" s="246"/>
      <c r="U255" s="246"/>
      <c r="V255" s="246"/>
      <c r="W255" s="246"/>
      <c r="X255" s="246"/>
      <c r="Y255" s="246"/>
      <c r="Z255" s="246"/>
      <c r="AA255" s="246"/>
      <c r="AB255" s="246"/>
      <c r="AC255" s="246"/>
      <c r="AD255" s="246"/>
      <c r="AE255" s="246"/>
      <c r="AF255" s="246"/>
      <c r="AG255" s="246"/>
      <c r="AH255" s="246"/>
      <c r="AI255" s="246"/>
      <c r="AJ255" s="246"/>
      <c r="AK255" s="246"/>
      <c r="AL255" s="246"/>
      <c r="AM255" s="246"/>
      <c r="AN255" s="246"/>
      <c r="AO255" s="246"/>
      <c r="AP255" s="246"/>
      <c r="AQ255" s="246"/>
      <c r="AR255" s="246"/>
      <c r="AS255" s="246"/>
      <c r="AT255" s="246"/>
      <c r="AU255" s="246"/>
      <c r="AV255" s="246"/>
      <c r="AW255" s="246"/>
      <c r="AX255" s="246"/>
      <c r="AY255" s="246"/>
      <c r="AZ255" s="246"/>
      <c r="BA255" s="246"/>
    </row>
    <row r="256" spans="1:53" s="5" customFormat="1" ht="15">
      <c r="B256" s="209">
        <v>3</v>
      </c>
      <c r="C256" s="13" t="s">
        <v>323</v>
      </c>
      <c r="D256" s="14">
        <v>1.1220000000000001</v>
      </c>
      <c r="E256" s="14">
        <v>0.45</v>
      </c>
      <c r="F256" s="227">
        <v>4954</v>
      </c>
      <c r="G256" s="246"/>
      <c r="H256" s="246"/>
      <c r="I256" s="246"/>
      <c r="J256" s="246"/>
      <c r="K256" s="246"/>
      <c r="L256" s="246"/>
      <c r="M256" s="246"/>
      <c r="N256" s="246"/>
      <c r="O256" s="246"/>
      <c r="P256" s="246"/>
      <c r="Q256" s="246"/>
      <c r="R256" s="246"/>
      <c r="S256" s="246"/>
      <c r="T256" s="246"/>
      <c r="U256" s="246"/>
      <c r="V256" s="246"/>
      <c r="W256" s="246"/>
      <c r="X256" s="246"/>
      <c r="Y256" s="246"/>
      <c r="Z256" s="246"/>
      <c r="AA256" s="246"/>
      <c r="AB256" s="246"/>
      <c r="AC256" s="246"/>
      <c r="AD256" s="246"/>
      <c r="AE256" s="246"/>
      <c r="AF256" s="246"/>
      <c r="AG256" s="246"/>
      <c r="AH256" s="246"/>
      <c r="AI256" s="246"/>
      <c r="AJ256" s="246"/>
      <c r="AK256" s="246"/>
      <c r="AL256" s="246"/>
      <c r="AM256" s="246"/>
      <c r="AN256" s="246"/>
      <c r="AO256" s="246"/>
      <c r="AP256" s="246"/>
      <c r="AQ256" s="246"/>
      <c r="AR256" s="246"/>
      <c r="AS256" s="246"/>
      <c r="AT256" s="246"/>
      <c r="AU256" s="246"/>
      <c r="AV256" s="246"/>
      <c r="AW256" s="246"/>
      <c r="AX256" s="246"/>
      <c r="AY256" s="246"/>
      <c r="AZ256" s="246"/>
      <c r="BA256" s="246"/>
    </row>
    <row r="257" spans="2:53" s="5" customFormat="1" ht="15">
      <c r="B257" s="209">
        <v>4</v>
      </c>
      <c r="C257" s="13" t="s">
        <v>327</v>
      </c>
      <c r="D257" s="14">
        <v>1.351</v>
      </c>
      <c r="E257" s="14">
        <v>0.54</v>
      </c>
      <c r="F257" s="227">
        <v>6213</v>
      </c>
      <c r="G257" s="246"/>
      <c r="H257" s="246"/>
      <c r="I257" s="246"/>
      <c r="J257" s="246"/>
      <c r="K257" s="246"/>
      <c r="L257" s="246"/>
      <c r="M257" s="246"/>
      <c r="N257" s="246"/>
      <c r="O257" s="246"/>
      <c r="P257" s="246"/>
      <c r="Q257" s="246"/>
      <c r="R257" s="246"/>
      <c r="S257" s="246"/>
      <c r="T257" s="246"/>
      <c r="U257" s="246"/>
      <c r="V257" s="246"/>
      <c r="W257" s="246"/>
      <c r="X257" s="246"/>
      <c r="Y257" s="246"/>
      <c r="Z257" s="246"/>
      <c r="AA257" s="246"/>
      <c r="AB257" s="246"/>
      <c r="AC257" s="246"/>
      <c r="AD257" s="246"/>
      <c r="AE257" s="246"/>
      <c r="AF257" s="246"/>
      <c r="AG257" s="246"/>
      <c r="AH257" s="246"/>
      <c r="AI257" s="246"/>
      <c r="AJ257" s="246"/>
      <c r="AK257" s="246"/>
      <c r="AL257" s="246"/>
      <c r="AM257" s="246"/>
      <c r="AN257" s="246"/>
      <c r="AO257" s="246"/>
      <c r="AP257" s="246"/>
      <c r="AQ257" s="246"/>
      <c r="AR257" s="246"/>
      <c r="AS257" s="246"/>
      <c r="AT257" s="246"/>
      <c r="AU257" s="246"/>
      <c r="AV257" s="246"/>
      <c r="AW257" s="246"/>
      <c r="AX257" s="246"/>
      <c r="AY257" s="246"/>
      <c r="AZ257" s="246"/>
      <c r="BA257" s="246"/>
    </row>
    <row r="258" spans="2:53" s="5" customFormat="1" ht="15">
      <c r="B258" s="209">
        <v>5</v>
      </c>
      <c r="C258" s="13" t="s">
        <v>326</v>
      </c>
      <c r="D258" s="14">
        <v>1.5760000000000001</v>
      </c>
      <c r="E258" s="14">
        <v>0.63</v>
      </c>
      <c r="F258" s="227">
        <v>7270</v>
      </c>
      <c r="G258" s="246"/>
      <c r="H258" s="246"/>
      <c r="I258" s="246"/>
      <c r="J258" s="246"/>
      <c r="K258" s="246"/>
      <c r="L258" s="246"/>
      <c r="M258" s="246"/>
      <c r="N258" s="246"/>
      <c r="O258" s="246"/>
      <c r="P258" s="246"/>
      <c r="Q258" s="246"/>
      <c r="R258" s="246"/>
      <c r="S258" s="246"/>
      <c r="T258" s="246"/>
      <c r="U258" s="246"/>
      <c r="V258" s="246"/>
      <c r="W258" s="246"/>
      <c r="X258" s="246"/>
      <c r="Y258" s="246"/>
      <c r="Z258" s="246"/>
      <c r="AA258" s="246"/>
      <c r="AB258" s="246"/>
      <c r="AC258" s="246"/>
      <c r="AD258" s="246"/>
      <c r="AE258" s="246"/>
      <c r="AF258" s="246"/>
      <c r="AG258" s="246"/>
      <c r="AH258" s="246"/>
      <c r="AI258" s="246"/>
      <c r="AJ258" s="246"/>
      <c r="AK258" s="246"/>
      <c r="AL258" s="246"/>
      <c r="AM258" s="246"/>
      <c r="AN258" s="246"/>
      <c r="AO258" s="246"/>
      <c r="AP258" s="246"/>
      <c r="AQ258" s="246"/>
      <c r="AR258" s="246"/>
      <c r="AS258" s="246"/>
      <c r="AT258" s="246"/>
      <c r="AU258" s="246"/>
      <c r="AV258" s="246"/>
      <c r="AW258" s="246"/>
      <c r="AX258" s="246"/>
      <c r="AY258" s="246"/>
      <c r="AZ258" s="246"/>
      <c r="BA258" s="246"/>
    </row>
    <row r="259" spans="2:53" s="5" customFormat="1" ht="15">
      <c r="B259" s="209">
        <v>6</v>
      </c>
      <c r="C259" s="13" t="s">
        <v>331</v>
      </c>
      <c r="D259" s="14">
        <v>1.8</v>
      </c>
      <c r="E259" s="14">
        <v>0.72</v>
      </c>
      <c r="F259" s="227">
        <v>8800</v>
      </c>
      <c r="G259" s="246"/>
      <c r="H259" s="246"/>
      <c r="I259" s="246"/>
      <c r="J259" s="246"/>
      <c r="K259" s="246"/>
      <c r="L259" s="246"/>
      <c r="M259" s="246"/>
      <c r="N259" s="246"/>
      <c r="O259" s="246"/>
      <c r="P259" s="246"/>
      <c r="Q259" s="246"/>
      <c r="R259" s="246"/>
      <c r="S259" s="246"/>
      <c r="T259" s="246"/>
      <c r="U259" s="246"/>
      <c r="V259" s="246"/>
      <c r="W259" s="246"/>
      <c r="X259" s="246"/>
      <c r="Y259" s="246"/>
      <c r="Z259" s="246"/>
      <c r="AA259" s="246"/>
      <c r="AB259" s="246"/>
      <c r="AC259" s="246"/>
      <c r="AD259" s="246"/>
      <c r="AE259" s="246"/>
      <c r="AF259" s="246"/>
      <c r="AG259" s="246"/>
      <c r="AH259" s="246"/>
      <c r="AI259" s="246"/>
      <c r="AJ259" s="246"/>
      <c r="AK259" s="246"/>
      <c r="AL259" s="246"/>
      <c r="AM259" s="246"/>
      <c r="AN259" s="246"/>
      <c r="AO259" s="246"/>
      <c r="AP259" s="246"/>
      <c r="AQ259" s="246"/>
      <c r="AR259" s="246"/>
      <c r="AS259" s="246"/>
      <c r="AT259" s="246"/>
      <c r="AU259" s="246"/>
      <c r="AV259" s="246"/>
      <c r="AW259" s="246"/>
      <c r="AX259" s="246"/>
      <c r="AY259" s="246"/>
      <c r="AZ259" s="246"/>
      <c r="BA259" s="246"/>
    </row>
    <row r="260" spans="2:53" s="5" customFormat="1" ht="15">
      <c r="B260" s="209">
        <v>7</v>
      </c>
      <c r="C260" s="13" t="s">
        <v>337</v>
      </c>
      <c r="D260" s="14">
        <v>2.0339999999999998</v>
      </c>
      <c r="E260" s="14">
        <v>0.81</v>
      </c>
      <c r="F260" s="227">
        <v>10463</v>
      </c>
      <c r="G260" s="246"/>
      <c r="H260" s="246"/>
      <c r="I260" s="246"/>
      <c r="J260" s="246"/>
      <c r="K260" s="246"/>
      <c r="L260" s="246"/>
      <c r="M260" s="246"/>
      <c r="N260" s="246"/>
      <c r="O260" s="246"/>
      <c r="P260" s="246"/>
      <c r="Q260" s="246"/>
      <c r="R260" s="246"/>
      <c r="S260" s="246"/>
      <c r="T260" s="246"/>
      <c r="U260" s="246"/>
      <c r="V260" s="246"/>
      <c r="W260" s="246"/>
      <c r="X260" s="246"/>
      <c r="Y260" s="246"/>
      <c r="Z260" s="246"/>
      <c r="AA260" s="246"/>
      <c r="AB260" s="246"/>
      <c r="AC260" s="246"/>
      <c r="AD260" s="246"/>
      <c r="AE260" s="246"/>
      <c r="AF260" s="246"/>
      <c r="AG260" s="246"/>
      <c r="AH260" s="246"/>
      <c r="AI260" s="246"/>
      <c r="AJ260" s="246"/>
      <c r="AK260" s="246"/>
      <c r="AL260" s="246"/>
      <c r="AM260" s="246"/>
      <c r="AN260" s="246"/>
      <c r="AO260" s="246"/>
      <c r="AP260" s="246"/>
      <c r="AQ260" s="246"/>
      <c r="AR260" s="246"/>
      <c r="AS260" s="246"/>
      <c r="AT260" s="246"/>
      <c r="AU260" s="246"/>
      <c r="AV260" s="246"/>
      <c r="AW260" s="246"/>
      <c r="AX260" s="246"/>
      <c r="AY260" s="246"/>
      <c r="AZ260" s="246"/>
      <c r="BA260" s="246"/>
    </row>
    <row r="261" spans="2:53" s="5" customFormat="1" ht="15">
      <c r="B261" s="209">
        <v>8</v>
      </c>
      <c r="C261" s="13" t="s">
        <v>208</v>
      </c>
      <c r="D261" s="14">
        <v>2.2599999999999998</v>
      </c>
      <c r="E261" s="14">
        <v>0.9</v>
      </c>
      <c r="F261" s="227">
        <v>11645</v>
      </c>
      <c r="G261" s="246"/>
      <c r="H261" s="246"/>
      <c r="I261" s="246"/>
      <c r="J261" s="246"/>
      <c r="K261" s="246"/>
      <c r="L261" s="246"/>
      <c r="M261" s="246"/>
      <c r="N261" s="246"/>
      <c r="O261" s="246"/>
      <c r="P261" s="246"/>
      <c r="Q261" s="246"/>
      <c r="R261" s="246"/>
      <c r="S261" s="246"/>
      <c r="T261" s="246"/>
      <c r="U261" s="246"/>
      <c r="V261" s="246"/>
      <c r="W261" s="246"/>
      <c r="X261" s="246"/>
      <c r="Y261" s="246"/>
      <c r="Z261" s="246"/>
      <c r="AA261" s="246"/>
      <c r="AB261" s="246"/>
      <c r="AC261" s="246"/>
      <c r="AD261" s="246"/>
      <c r="AE261" s="246"/>
      <c r="AF261" s="246"/>
      <c r="AG261" s="246"/>
      <c r="AH261" s="246"/>
      <c r="AI261" s="246"/>
      <c r="AJ261" s="246"/>
      <c r="AK261" s="246"/>
      <c r="AL261" s="246"/>
      <c r="AM261" s="246"/>
      <c r="AN261" s="246"/>
      <c r="AO261" s="246"/>
      <c r="AP261" s="246"/>
      <c r="AQ261" s="246"/>
      <c r="AR261" s="246"/>
      <c r="AS261" s="246"/>
      <c r="AT261" s="246"/>
      <c r="AU261" s="246"/>
      <c r="AV261" s="246"/>
      <c r="AW261" s="246"/>
      <c r="AX261" s="246"/>
      <c r="AY261" s="246"/>
      <c r="AZ261" s="246"/>
      <c r="BA261" s="246"/>
    </row>
    <row r="262" spans="2:53" s="5" customFormat="1" ht="15">
      <c r="B262" s="209">
        <v>9</v>
      </c>
      <c r="C262" s="13" t="s">
        <v>315</v>
      </c>
      <c r="D262" s="14">
        <v>2.2789999999999999</v>
      </c>
      <c r="E262" s="14">
        <v>0.99</v>
      </c>
      <c r="F262" s="227">
        <v>13667</v>
      </c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6"/>
      <c r="S262" s="246"/>
      <c r="T262" s="246"/>
      <c r="U262" s="246"/>
      <c r="V262" s="246"/>
      <c r="W262" s="246"/>
      <c r="X262" s="246"/>
      <c r="Y262" s="246"/>
      <c r="Z262" s="246"/>
      <c r="AA262" s="246"/>
      <c r="AB262" s="246"/>
      <c r="AC262" s="246"/>
      <c r="AD262" s="246"/>
      <c r="AE262" s="246"/>
      <c r="AF262" s="246"/>
      <c r="AG262" s="246"/>
      <c r="AH262" s="246"/>
      <c r="AI262" s="246"/>
      <c r="AJ262" s="246"/>
      <c r="AK262" s="246"/>
      <c r="AL262" s="246"/>
      <c r="AM262" s="246"/>
      <c r="AN262" s="246"/>
      <c r="AO262" s="246"/>
      <c r="AP262" s="246"/>
      <c r="AQ262" s="246"/>
      <c r="AR262" s="246"/>
      <c r="AS262" s="246"/>
      <c r="AT262" s="246"/>
      <c r="AU262" s="246"/>
      <c r="AV262" s="246"/>
      <c r="AW262" s="246"/>
      <c r="AX262" s="246"/>
      <c r="AY262" s="246"/>
      <c r="AZ262" s="246"/>
      <c r="BA262" s="246"/>
    </row>
    <row r="263" spans="2:53" s="5" customFormat="1" ht="15">
      <c r="B263" s="209">
        <v>10</v>
      </c>
      <c r="C263" s="13" t="s">
        <v>354</v>
      </c>
      <c r="D263" s="14">
        <v>2.726</v>
      </c>
      <c r="E263" s="14">
        <v>1.08</v>
      </c>
      <c r="F263" s="227">
        <v>14862</v>
      </c>
      <c r="G263" s="246"/>
      <c r="H263" s="246"/>
      <c r="I263" s="246"/>
      <c r="J263" s="246"/>
      <c r="K263" s="246"/>
      <c r="L263" s="246"/>
      <c r="M263" s="246"/>
      <c r="N263" s="246"/>
      <c r="O263" s="246"/>
      <c r="P263" s="246"/>
      <c r="Q263" s="246"/>
      <c r="R263" s="246"/>
      <c r="S263" s="246"/>
      <c r="T263" s="246"/>
      <c r="U263" s="246"/>
      <c r="V263" s="246"/>
      <c r="W263" s="246"/>
      <c r="X263" s="246"/>
      <c r="Y263" s="246"/>
      <c r="Z263" s="246"/>
      <c r="AA263" s="246"/>
      <c r="AB263" s="246"/>
      <c r="AC263" s="246"/>
      <c r="AD263" s="246"/>
      <c r="AE263" s="246"/>
      <c r="AF263" s="246"/>
      <c r="AG263" s="246"/>
      <c r="AH263" s="246"/>
      <c r="AI263" s="246"/>
      <c r="AJ263" s="246"/>
      <c r="AK263" s="246"/>
      <c r="AL263" s="246"/>
      <c r="AM263" s="246"/>
      <c r="AN263" s="246"/>
      <c r="AO263" s="246"/>
      <c r="AP263" s="246"/>
      <c r="AQ263" s="246"/>
      <c r="AR263" s="246"/>
      <c r="AS263" s="246"/>
      <c r="AT263" s="246"/>
      <c r="AU263" s="246"/>
      <c r="AV263" s="246"/>
      <c r="AW263" s="246"/>
      <c r="AX263" s="246"/>
      <c r="AY263" s="246"/>
      <c r="AZ263" s="246"/>
      <c r="BA263" s="246"/>
    </row>
    <row r="264" spans="2:53" s="5" customFormat="1" ht="15">
      <c r="B264" s="209">
        <v>11</v>
      </c>
      <c r="C264" s="13" t="s">
        <v>209</v>
      </c>
      <c r="D264" s="14">
        <v>1.22</v>
      </c>
      <c r="E264" s="14">
        <v>0.49</v>
      </c>
      <c r="F264" s="227">
        <v>5662</v>
      </c>
      <c r="G264" s="246"/>
      <c r="H264" s="246"/>
      <c r="I264" s="246"/>
      <c r="J264" s="246"/>
      <c r="K264" s="246"/>
      <c r="L264" s="246"/>
      <c r="M264" s="246"/>
      <c r="N264" s="246"/>
      <c r="O264" s="246"/>
      <c r="P264" s="246"/>
      <c r="Q264" s="246"/>
      <c r="R264" s="246"/>
      <c r="S264" s="246"/>
      <c r="T264" s="246"/>
      <c r="U264" s="246"/>
      <c r="V264" s="246"/>
      <c r="W264" s="246"/>
      <c r="X264" s="246"/>
      <c r="Y264" s="246"/>
      <c r="Z264" s="246"/>
      <c r="AA264" s="246"/>
      <c r="AB264" s="246"/>
      <c r="AC264" s="246"/>
      <c r="AD264" s="246"/>
      <c r="AE264" s="246"/>
      <c r="AF264" s="246"/>
      <c r="AG264" s="246"/>
      <c r="AH264" s="246"/>
      <c r="AI264" s="246"/>
      <c r="AJ264" s="246"/>
      <c r="AK264" s="246"/>
      <c r="AL264" s="246"/>
      <c r="AM264" s="246"/>
      <c r="AN264" s="246"/>
      <c r="AO264" s="246"/>
      <c r="AP264" s="246"/>
      <c r="AQ264" s="246"/>
      <c r="AR264" s="246"/>
      <c r="AS264" s="246"/>
      <c r="AT264" s="246"/>
      <c r="AU264" s="246"/>
      <c r="AV264" s="246"/>
      <c r="AW264" s="246"/>
      <c r="AX264" s="246"/>
      <c r="AY264" s="246"/>
      <c r="AZ264" s="246"/>
      <c r="BA264" s="246"/>
    </row>
    <row r="265" spans="2:53" s="5" customFormat="1" ht="15">
      <c r="B265" s="209">
        <v>12</v>
      </c>
      <c r="C265" s="13" t="s">
        <v>210</v>
      </c>
      <c r="D265" s="14">
        <v>1.5169999999999999</v>
      </c>
      <c r="E265" s="14">
        <v>0.61</v>
      </c>
      <c r="F265" s="227">
        <v>6920</v>
      </c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  <c r="Q265" s="246"/>
      <c r="R265" s="246"/>
      <c r="S265" s="246"/>
      <c r="T265" s="246"/>
      <c r="U265" s="246"/>
      <c r="V265" s="246"/>
      <c r="W265" s="246"/>
      <c r="X265" s="246"/>
      <c r="Y265" s="246"/>
      <c r="Z265" s="246"/>
      <c r="AA265" s="246"/>
      <c r="AB265" s="246"/>
      <c r="AC265" s="246"/>
      <c r="AD265" s="246"/>
      <c r="AE265" s="246"/>
      <c r="AF265" s="246"/>
      <c r="AG265" s="246"/>
      <c r="AH265" s="246"/>
      <c r="AI265" s="246"/>
      <c r="AJ265" s="246"/>
      <c r="AK265" s="246"/>
      <c r="AL265" s="246"/>
      <c r="AM265" s="246"/>
      <c r="AN265" s="246"/>
      <c r="AO265" s="246"/>
      <c r="AP265" s="246"/>
      <c r="AQ265" s="246"/>
      <c r="AR265" s="246"/>
      <c r="AS265" s="246"/>
      <c r="AT265" s="246"/>
      <c r="AU265" s="246"/>
      <c r="AV265" s="246"/>
      <c r="AW265" s="246"/>
      <c r="AX265" s="246"/>
      <c r="AY265" s="246"/>
      <c r="AZ265" s="246"/>
      <c r="BA265" s="246"/>
    </row>
    <row r="266" spans="2:53" s="5" customFormat="1" ht="15">
      <c r="B266" s="209">
        <v>13</v>
      </c>
      <c r="C266" s="13" t="s">
        <v>314</v>
      </c>
      <c r="D266" s="14">
        <v>1.8380000000000001</v>
      </c>
      <c r="E266" s="14">
        <v>0.74</v>
      </c>
      <c r="F266" s="227">
        <v>8253</v>
      </c>
      <c r="G266" s="246"/>
      <c r="H266" s="246"/>
      <c r="I266" s="246"/>
      <c r="J266" s="246"/>
      <c r="K266" s="246"/>
      <c r="L266" s="246"/>
      <c r="M266" s="246"/>
      <c r="N266" s="246"/>
      <c r="O266" s="246"/>
      <c r="P266" s="246"/>
      <c r="Q266" s="246"/>
      <c r="R266" s="246"/>
      <c r="S266" s="246"/>
      <c r="T266" s="246"/>
      <c r="U266" s="246"/>
      <c r="V266" s="246"/>
      <c r="W266" s="246"/>
      <c r="X266" s="246"/>
      <c r="Y266" s="246"/>
      <c r="Z266" s="246"/>
      <c r="AA266" s="246"/>
      <c r="AB266" s="246"/>
      <c r="AC266" s="246"/>
      <c r="AD266" s="246"/>
      <c r="AE266" s="246"/>
      <c r="AF266" s="246"/>
      <c r="AG266" s="246"/>
      <c r="AH266" s="246"/>
      <c r="AI266" s="246"/>
      <c r="AJ266" s="246"/>
      <c r="AK266" s="246"/>
      <c r="AL266" s="246"/>
      <c r="AM266" s="246"/>
      <c r="AN266" s="246"/>
      <c r="AO266" s="246"/>
      <c r="AP266" s="246"/>
      <c r="AQ266" s="246"/>
      <c r="AR266" s="246"/>
      <c r="AS266" s="246"/>
      <c r="AT266" s="246"/>
      <c r="AU266" s="246"/>
      <c r="AV266" s="246"/>
      <c r="AW266" s="246"/>
      <c r="AX266" s="246"/>
      <c r="AY266" s="246"/>
      <c r="AZ266" s="246"/>
      <c r="BA266" s="246"/>
    </row>
    <row r="267" spans="2:53" s="5" customFormat="1" ht="15">
      <c r="B267" s="209">
        <v>14</v>
      </c>
      <c r="C267" s="13" t="s">
        <v>211</v>
      </c>
      <c r="D267" s="14">
        <v>2.1429999999999998</v>
      </c>
      <c r="E267" s="14">
        <v>0.86</v>
      </c>
      <c r="F267" s="227">
        <v>9994</v>
      </c>
      <c r="G267" s="246"/>
      <c r="H267" s="246"/>
      <c r="I267" s="246"/>
      <c r="J267" s="246"/>
      <c r="K267" s="246"/>
      <c r="L267" s="246"/>
      <c r="M267" s="246"/>
      <c r="N267" s="246"/>
      <c r="O267" s="246"/>
      <c r="P267" s="246"/>
      <c r="Q267" s="246"/>
      <c r="R267" s="246"/>
      <c r="S267" s="246"/>
      <c r="T267" s="246"/>
      <c r="U267" s="246"/>
      <c r="V267" s="246"/>
      <c r="W267" s="246"/>
      <c r="X267" s="246"/>
      <c r="Y267" s="246"/>
      <c r="Z267" s="246"/>
      <c r="AA267" s="246"/>
      <c r="AB267" s="246"/>
      <c r="AC267" s="246"/>
      <c r="AD267" s="246"/>
      <c r="AE267" s="246"/>
      <c r="AF267" s="246"/>
      <c r="AG267" s="246"/>
      <c r="AH267" s="246"/>
      <c r="AI267" s="246"/>
      <c r="AJ267" s="246"/>
      <c r="AK267" s="246"/>
      <c r="AL267" s="246"/>
      <c r="AM267" s="246"/>
      <c r="AN267" s="246"/>
      <c r="AO267" s="246"/>
      <c r="AP267" s="246"/>
      <c r="AQ267" s="246"/>
      <c r="AR267" s="246"/>
      <c r="AS267" s="246"/>
      <c r="AT267" s="246"/>
      <c r="AU267" s="246"/>
      <c r="AV267" s="246"/>
      <c r="AW267" s="246"/>
      <c r="AX267" s="246"/>
      <c r="AY267" s="246"/>
      <c r="AZ267" s="246"/>
      <c r="BA267" s="246"/>
    </row>
    <row r="268" spans="2:53" s="5" customFormat="1" ht="15">
      <c r="B268" s="209">
        <v>15</v>
      </c>
      <c r="C268" s="13" t="s">
        <v>387</v>
      </c>
      <c r="D268" s="14">
        <v>2.4500000000000002</v>
      </c>
      <c r="E268" s="14">
        <v>0.98</v>
      </c>
      <c r="F268" s="227">
        <v>11928</v>
      </c>
      <c r="G268" s="246"/>
      <c r="H268" s="246"/>
      <c r="I268" s="246"/>
      <c r="J268" s="246"/>
      <c r="K268" s="246"/>
      <c r="L268" s="246"/>
      <c r="M268" s="246"/>
      <c r="N268" s="246"/>
      <c r="O268" s="246"/>
      <c r="P268" s="246"/>
      <c r="Q268" s="246"/>
      <c r="R268" s="246"/>
      <c r="S268" s="246"/>
      <c r="T268" s="246"/>
      <c r="U268" s="246"/>
      <c r="V268" s="246"/>
      <c r="W268" s="246"/>
      <c r="X268" s="246"/>
      <c r="Y268" s="246"/>
      <c r="Z268" s="246"/>
      <c r="AA268" s="246"/>
      <c r="AB268" s="246"/>
      <c r="AC268" s="246"/>
      <c r="AD268" s="246"/>
      <c r="AE268" s="246"/>
      <c r="AF268" s="246"/>
      <c r="AG268" s="246"/>
      <c r="AH268" s="246"/>
      <c r="AI268" s="246"/>
      <c r="AJ268" s="246"/>
      <c r="AK268" s="246"/>
      <c r="AL268" s="246"/>
      <c r="AM268" s="246"/>
      <c r="AN268" s="246"/>
      <c r="AO268" s="246"/>
      <c r="AP268" s="246"/>
      <c r="AQ268" s="246"/>
      <c r="AR268" s="246"/>
      <c r="AS268" s="246"/>
      <c r="AT268" s="246"/>
      <c r="AU268" s="246"/>
      <c r="AV268" s="246"/>
      <c r="AW268" s="246"/>
      <c r="AX268" s="246"/>
      <c r="AY268" s="246"/>
      <c r="AZ268" s="246"/>
      <c r="BA268" s="246"/>
    </row>
    <row r="269" spans="2:53" s="5" customFormat="1" ht="15">
      <c r="B269" s="209">
        <v>16</v>
      </c>
      <c r="C269" s="13" t="s">
        <v>356</v>
      </c>
      <c r="D269" s="14">
        <v>2.7490000000000001</v>
      </c>
      <c r="E269" s="14">
        <v>1.1000000000000001</v>
      </c>
      <c r="F269" s="227">
        <v>13307</v>
      </c>
      <c r="G269" s="246"/>
      <c r="H269" s="246"/>
      <c r="I269" s="246"/>
      <c r="J269" s="246"/>
      <c r="K269" s="246"/>
      <c r="L269" s="246"/>
      <c r="M269" s="246"/>
      <c r="N269" s="246"/>
      <c r="O269" s="246"/>
      <c r="P269" s="246"/>
      <c r="Q269" s="246"/>
      <c r="R269" s="246"/>
      <c r="S269" s="246"/>
      <c r="T269" s="246"/>
      <c r="U269" s="246"/>
      <c r="V269" s="246"/>
      <c r="W269" s="246"/>
      <c r="X269" s="246"/>
      <c r="Y269" s="246"/>
      <c r="Z269" s="246"/>
      <c r="AA269" s="246"/>
      <c r="AB269" s="246"/>
      <c r="AC269" s="246"/>
      <c r="AD269" s="246"/>
      <c r="AE269" s="246"/>
      <c r="AF269" s="246"/>
      <c r="AG269" s="246"/>
      <c r="AH269" s="246"/>
      <c r="AI269" s="246"/>
      <c r="AJ269" s="246"/>
      <c r="AK269" s="246"/>
      <c r="AL269" s="246"/>
      <c r="AM269" s="246"/>
      <c r="AN269" s="246"/>
      <c r="AO269" s="246"/>
      <c r="AP269" s="246"/>
      <c r="AQ269" s="246"/>
      <c r="AR269" s="246"/>
      <c r="AS269" s="246"/>
      <c r="AT269" s="246"/>
      <c r="AU269" s="246"/>
      <c r="AV269" s="246"/>
      <c r="AW269" s="246"/>
      <c r="AX269" s="246"/>
      <c r="AY269" s="246"/>
      <c r="AZ269" s="246"/>
      <c r="BA269" s="246"/>
    </row>
    <row r="270" spans="2:53" s="5" customFormat="1" ht="15">
      <c r="B270" s="209">
        <v>17</v>
      </c>
      <c r="C270" s="13" t="s">
        <v>212</v>
      </c>
      <c r="D270" s="14">
        <v>3.073</v>
      </c>
      <c r="E270" s="14">
        <v>1.23</v>
      </c>
      <c r="F270" s="227">
        <v>15231</v>
      </c>
      <c r="G270" s="246"/>
      <c r="H270" s="246"/>
      <c r="I270" s="246"/>
      <c r="J270" s="246"/>
      <c r="K270" s="246"/>
      <c r="L270" s="246"/>
      <c r="M270" s="246"/>
      <c r="N270" s="246"/>
      <c r="O270" s="246"/>
      <c r="P270" s="246"/>
      <c r="Q270" s="246"/>
      <c r="R270" s="246"/>
      <c r="S270" s="246"/>
      <c r="T270" s="246"/>
      <c r="U270" s="246"/>
      <c r="V270" s="246"/>
      <c r="W270" s="246"/>
      <c r="X270" s="246"/>
      <c r="Y270" s="246"/>
      <c r="Z270" s="246"/>
      <c r="AA270" s="246"/>
      <c r="AB270" s="246"/>
      <c r="AC270" s="246"/>
      <c r="AD270" s="246"/>
      <c r="AE270" s="246"/>
      <c r="AF270" s="246"/>
      <c r="AG270" s="246"/>
      <c r="AH270" s="246"/>
      <c r="AI270" s="246"/>
      <c r="AJ270" s="246"/>
      <c r="AK270" s="246"/>
      <c r="AL270" s="246"/>
      <c r="AM270" s="246"/>
      <c r="AN270" s="246"/>
      <c r="AO270" s="246"/>
      <c r="AP270" s="246"/>
      <c r="AQ270" s="246"/>
      <c r="AR270" s="246"/>
      <c r="AS270" s="246"/>
      <c r="AT270" s="246"/>
      <c r="AU270" s="246"/>
      <c r="AV270" s="246"/>
      <c r="AW270" s="246"/>
      <c r="AX270" s="246"/>
      <c r="AY270" s="246"/>
      <c r="AZ270" s="246"/>
      <c r="BA270" s="246"/>
    </row>
    <row r="271" spans="2:53" s="5" customFormat="1" ht="15">
      <c r="B271" s="209">
        <v>18</v>
      </c>
      <c r="C271" s="13" t="s">
        <v>213</v>
      </c>
      <c r="D271" s="14">
        <v>3.387</v>
      </c>
      <c r="E271" s="14">
        <v>1.35</v>
      </c>
      <c r="F271" s="227">
        <v>17189</v>
      </c>
      <c r="G271" s="246"/>
      <c r="H271" s="246"/>
      <c r="I271" s="246"/>
      <c r="J271" s="246"/>
      <c r="K271" s="246"/>
      <c r="L271" s="246"/>
      <c r="M271" s="246"/>
      <c r="N271" s="246"/>
      <c r="O271" s="246"/>
      <c r="P271" s="246"/>
      <c r="Q271" s="246"/>
      <c r="R271" s="246"/>
      <c r="S271" s="246"/>
      <c r="T271" s="246"/>
      <c r="U271" s="246"/>
      <c r="V271" s="246"/>
      <c r="W271" s="246"/>
      <c r="X271" s="246"/>
      <c r="Y271" s="246"/>
      <c r="Z271" s="246"/>
      <c r="AA271" s="246"/>
      <c r="AB271" s="246"/>
      <c r="AC271" s="246"/>
      <c r="AD271" s="246"/>
      <c r="AE271" s="246"/>
      <c r="AF271" s="246"/>
      <c r="AG271" s="246"/>
      <c r="AH271" s="246"/>
      <c r="AI271" s="246"/>
      <c r="AJ271" s="246"/>
      <c r="AK271" s="246"/>
      <c r="AL271" s="246"/>
      <c r="AM271" s="246"/>
      <c r="AN271" s="246"/>
      <c r="AO271" s="246"/>
      <c r="AP271" s="246"/>
      <c r="AQ271" s="246"/>
      <c r="AR271" s="246"/>
      <c r="AS271" s="246"/>
      <c r="AT271" s="246"/>
      <c r="AU271" s="246"/>
      <c r="AV271" s="246"/>
      <c r="AW271" s="246"/>
      <c r="AX271" s="246"/>
      <c r="AY271" s="246"/>
      <c r="AZ271" s="246"/>
      <c r="BA271" s="246"/>
    </row>
    <row r="272" spans="2:53" s="5" customFormat="1" ht="15">
      <c r="B272" s="209">
        <v>19</v>
      </c>
      <c r="C272" s="13" t="s">
        <v>214</v>
      </c>
      <c r="D272" s="14">
        <v>3.6869999999999998</v>
      </c>
      <c r="E272" s="14">
        <v>1.47</v>
      </c>
      <c r="F272" s="227">
        <v>18658</v>
      </c>
      <c r="G272" s="246"/>
      <c r="H272" s="246"/>
      <c r="I272" s="246"/>
      <c r="J272" s="246"/>
      <c r="K272" s="246"/>
      <c r="L272" s="246"/>
      <c r="M272" s="246"/>
      <c r="N272" s="246"/>
      <c r="O272" s="246"/>
      <c r="P272" s="246"/>
      <c r="Q272" s="246"/>
      <c r="R272" s="246"/>
      <c r="S272" s="246"/>
      <c r="T272" s="246"/>
      <c r="U272" s="246"/>
      <c r="V272" s="246"/>
      <c r="W272" s="246"/>
      <c r="X272" s="246"/>
      <c r="Y272" s="246"/>
      <c r="Z272" s="246"/>
      <c r="AA272" s="246"/>
      <c r="AB272" s="246"/>
      <c r="AC272" s="246"/>
      <c r="AD272" s="246"/>
      <c r="AE272" s="246"/>
      <c r="AF272" s="246"/>
      <c r="AG272" s="246"/>
      <c r="AH272" s="246"/>
      <c r="AI272" s="246"/>
      <c r="AJ272" s="246"/>
      <c r="AK272" s="246"/>
      <c r="AL272" s="246"/>
      <c r="AM272" s="246"/>
      <c r="AN272" s="246"/>
      <c r="AO272" s="246"/>
      <c r="AP272" s="246"/>
      <c r="AQ272" s="246"/>
      <c r="AR272" s="246"/>
      <c r="AS272" s="246"/>
      <c r="AT272" s="246"/>
      <c r="AU272" s="246"/>
      <c r="AV272" s="246"/>
      <c r="AW272" s="246"/>
      <c r="AX272" s="246"/>
      <c r="AY272" s="246"/>
      <c r="AZ272" s="246"/>
      <c r="BA272" s="246"/>
    </row>
    <row r="273" spans="2:53" s="5" customFormat="1" ht="15">
      <c r="B273" s="209">
        <v>20</v>
      </c>
      <c r="C273" s="13" t="s">
        <v>215</v>
      </c>
      <c r="D273" s="14">
        <v>3.988</v>
      </c>
      <c r="E273" s="14">
        <v>1.59</v>
      </c>
      <c r="F273" s="227">
        <v>20403</v>
      </c>
      <c r="G273" s="246"/>
      <c r="H273" s="246"/>
      <c r="I273" s="246"/>
      <c r="J273" s="246"/>
      <c r="K273" s="246"/>
      <c r="L273" s="246"/>
      <c r="M273" s="246"/>
      <c r="N273" s="246"/>
      <c r="O273" s="246"/>
      <c r="P273" s="246"/>
      <c r="Q273" s="246"/>
      <c r="R273" s="246"/>
      <c r="S273" s="246"/>
      <c r="T273" s="246"/>
      <c r="U273" s="246"/>
      <c r="V273" s="246"/>
      <c r="W273" s="246"/>
      <c r="X273" s="246"/>
      <c r="Y273" s="246"/>
      <c r="Z273" s="246"/>
      <c r="AA273" s="246"/>
      <c r="AB273" s="246"/>
      <c r="AC273" s="246"/>
      <c r="AD273" s="246"/>
      <c r="AE273" s="246"/>
      <c r="AF273" s="246"/>
      <c r="AG273" s="246"/>
      <c r="AH273" s="246"/>
      <c r="AI273" s="246"/>
      <c r="AJ273" s="246"/>
      <c r="AK273" s="246"/>
      <c r="AL273" s="246"/>
      <c r="AM273" s="246"/>
      <c r="AN273" s="246"/>
      <c r="AO273" s="246"/>
      <c r="AP273" s="246"/>
      <c r="AQ273" s="246"/>
      <c r="AR273" s="246"/>
      <c r="AS273" s="246"/>
      <c r="AT273" s="246"/>
      <c r="AU273" s="246"/>
      <c r="AV273" s="246"/>
      <c r="AW273" s="246"/>
      <c r="AX273" s="246"/>
      <c r="AY273" s="246"/>
      <c r="AZ273" s="246"/>
      <c r="BA273" s="246"/>
    </row>
    <row r="274" spans="2:53" s="5" customFormat="1" ht="15">
      <c r="B274" s="209">
        <v>21</v>
      </c>
      <c r="C274" s="13" t="s">
        <v>216</v>
      </c>
      <c r="D274" s="14">
        <v>4.3330000000000002</v>
      </c>
      <c r="E274" s="14">
        <v>1.72</v>
      </c>
      <c r="F274" s="227">
        <v>23339</v>
      </c>
      <c r="G274" s="246"/>
      <c r="H274" s="246"/>
      <c r="I274" s="246"/>
      <c r="J274" s="246"/>
      <c r="K274" s="246"/>
      <c r="L274" s="246"/>
      <c r="M274" s="246"/>
      <c r="N274" s="246"/>
      <c r="O274" s="246"/>
      <c r="P274" s="246"/>
      <c r="Q274" s="246"/>
      <c r="R274" s="246"/>
      <c r="S274" s="246"/>
      <c r="T274" s="246"/>
      <c r="U274" s="246"/>
      <c r="V274" s="246"/>
      <c r="W274" s="246"/>
      <c r="X274" s="246"/>
      <c r="Y274" s="246"/>
      <c r="Z274" s="246"/>
      <c r="AA274" s="246"/>
      <c r="AB274" s="246"/>
      <c r="AC274" s="246"/>
      <c r="AD274" s="246"/>
      <c r="AE274" s="246"/>
      <c r="AF274" s="246"/>
      <c r="AG274" s="246"/>
      <c r="AH274" s="246"/>
      <c r="AI274" s="246"/>
      <c r="AJ274" s="246"/>
      <c r="AK274" s="246"/>
      <c r="AL274" s="246"/>
      <c r="AM274" s="246"/>
      <c r="AN274" s="246"/>
      <c r="AO274" s="246"/>
      <c r="AP274" s="246"/>
      <c r="AQ274" s="246"/>
      <c r="AR274" s="246"/>
      <c r="AS274" s="246"/>
      <c r="AT274" s="246"/>
      <c r="AU274" s="246"/>
      <c r="AV274" s="246"/>
      <c r="AW274" s="246"/>
      <c r="AX274" s="246"/>
      <c r="AY274" s="246"/>
      <c r="AZ274" s="246"/>
      <c r="BA274" s="246"/>
    </row>
    <row r="275" spans="2:53" s="5" customFormat="1" ht="15">
      <c r="B275" s="209">
        <v>22</v>
      </c>
      <c r="C275" s="13" t="s">
        <v>217</v>
      </c>
      <c r="D275" s="14">
        <v>4.66</v>
      </c>
      <c r="E275" s="14">
        <v>1.84</v>
      </c>
      <c r="F275" s="227">
        <v>26566</v>
      </c>
      <c r="G275" s="246"/>
      <c r="H275" s="246"/>
      <c r="I275" s="246"/>
      <c r="J275" s="246"/>
      <c r="K275" s="246"/>
      <c r="L275" s="246"/>
      <c r="M275" s="246"/>
      <c r="N275" s="246"/>
      <c r="O275" s="246"/>
      <c r="P275" s="246"/>
      <c r="Q275" s="246"/>
      <c r="R275" s="246"/>
      <c r="S275" s="246"/>
      <c r="T275" s="246"/>
      <c r="U275" s="246"/>
      <c r="V275" s="246"/>
      <c r="W275" s="246"/>
      <c r="X275" s="246"/>
      <c r="Y275" s="246"/>
      <c r="Z275" s="246"/>
      <c r="AA275" s="246"/>
      <c r="AB275" s="246"/>
      <c r="AC275" s="246"/>
      <c r="AD275" s="246"/>
      <c r="AE275" s="246"/>
      <c r="AF275" s="246"/>
      <c r="AG275" s="246"/>
      <c r="AH275" s="246"/>
      <c r="AI275" s="246"/>
      <c r="AJ275" s="246"/>
      <c r="AK275" s="246"/>
      <c r="AL275" s="246"/>
      <c r="AM275" s="246"/>
      <c r="AN275" s="246"/>
      <c r="AO275" s="246"/>
      <c r="AP275" s="246"/>
      <c r="AQ275" s="246"/>
      <c r="AR275" s="246"/>
      <c r="AS275" s="246"/>
      <c r="AT275" s="246"/>
      <c r="AU275" s="246"/>
      <c r="AV275" s="246"/>
      <c r="AW275" s="246"/>
      <c r="AX275" s="246"/>
      <c r="AY275" s="246"/>
      <c r="AZ275" s="246"/>
      <c r="BA275" s="246"/>
    </row>
    <row r="276" spans="2:53" s="5" customFormat="1" ht="15">
      <c r="B276" s="209">
        <v>23</v>
      </c>
      <c r="C276" s="13" t="s">
        <v>218</v>
      </c>
      <c r="D276" s="14">
        <v>4.9640000000000004</v>
      </c>
      <c r="E276" s="14">
        <v>1.96</v>
      </c>
      <c r="F276" s="227">
        <v>28258</v>
      </c>
      <c r="G276" s="246"/>
      <c r="H276" s="246"/>
      <c r="I276" s="246"/>
      <c r="J276" s="246"/>
      <c r="K276" s="246"/>
      <c r="L276" s="246"/>
      <c r="M276" s="246"/>
      <c r="N276" s="246"/>
      <c r="O276" s="246"/>
      <c r="P276" s="246"/>
      <c r="Q276" s="246"/>
      <c r="R276" s="246"/>
      <c r="S276" s="246"/>
      <c r="T276" s="246"/>
      <c r="U276" s="246"/>
      <c r="V276" s="246"/>
      <c r="W276" s="246"/>
      <c r="X276" s="246"/>
      <c r="Y276" s="246"/>
      <c r="Z276" s="246"/>
      <c r="AA276" s="246"/>
      <c r="AB276" s="246"/>
      <c r="AC276" s="246"/>
      <c r="AD276" s="246"/>
      <c r="AE276" s="246"/>
      <c r="AF276" s="246"/>
      <c r="AG276" s="246"/>
      <c r="AH276" s="246"/>
      <c r="AI276" s="246"/>
      <c r="AJ276" s="246"/>
      <c r="AK276" s="246"/>
      <c r="AL276" s="246"/>
      <c r="AM276" s="246"/>
      <c r="AN276" s="246"/>
      <c r="AO276" s="246"/>
      <c r="AP276" s="246"/>
      <c r="AQ276" s="246"/>
      <c r="AR276" s="246"/>
      <c r="AS276" s="246"/>
      <c r="AT276" s="246"/>
      <c r="AU276" s="246"/>
      <c r="AV276" s="246"/>
      <c r="AW276" s="246"/>
      <c r="AX276" s="246"/>
      <c r="AY276" s="246"/>
      <c r="AZ276" s="246"/>
      <c r="BA276" s="246"/>
    </row>
    <row r="277" spans="2:53" s="5" customFormat="1" ht="15">
      <c r="B277" s="209">
        <v>24</v>
      </c>
      <c r="C277" s="13" t="s">
        <v>417</v>
      </c>
      <c r="D277" s="14">
        <v>1.591</v>
      </c>
      <c r="E277" s="14">
        <v>0.64</v>
      </c>
      <c r="F277" s="227">
        <v>7939</v>
      </c>
      <c r="G277" s="246"/>
      <c r="H277" s="246"/>
      <c r="I277" s="246"/>
      <c r="J277" s="246"/>
      <c r="K277" s="246"/>
      <c r="L277" s="246"/>
      <c r="M277" s="246"/>
      <c r="N277" s="246"/>
      <c r="O277" s="246"/>
      <c r="P277" s="246"/>
      <c r="Q277" s="246"/>
      <c r="R277" s="246"/>
      <c r="S277" s="246"/>
      <c r="T277" s="246"/>
      <c r="U277" s="246"/>
      <c r="V277" s="246"/>
      <c r="W277" s="246"/>
      <c r="X277" s="246"/>
      <c r="Y277" s="246"/>
      <c r="Z277" s="246"/>
      <c r="AA277" s="246"/>
      <c r="AB277" s="246"/>
      <c r="AC277" s="246"/>
      <c r="AD277" s="246"/>
      <c r="AE277" s="246"/>
      <c r="AF277" s="246"/>
      <c r="AG277" s="246"/>
      <c r="AH277" s="246"/>
      <c r="AI277" s="246"/>
      <c r="AJ277" s="246"/>
      <c r="AK277" s="246"/>
      <c r="AL277" s="246"/>
      <c r="AM277" s="246"/>
      <c r="AN277" s="246"/>
      <c r="AO277" s="246"/>
      <c r="AP277" s="246"/>
      <c r="AQ277" s="246"/>
      <c r="AR277" s="246"/>
      <c r="AS277" s="246"/>
      <c r="AT277" s="246"/>
      <c r="AU277" s="246"/>
      <c r="AV277" s="246"/>
      <c r="AW277" s="246"/>
      <c r="AX277" s="246"/>
      <c r="AY277" s="246"/>
      <c r="AZ277" s="246"/>
      <c r="BA277" s="246"/>
    </row>
    <row r="278" spans="2:53" s="5" customFormat="1" ht="15">
      <c r="B278" s="209">
        <v>25</v>
      </c>
      <c r="C278" s="13" t="s">
        <v>418</v>
      </c>
      <c r="D278" s="14">
        <v>1.986</v>
      </c>
      <c r="E278" s="14">
        <v>0.8</v>
      </c>
      <c r="F278" s="227">
        <v>9683</v>
      </c>
      <c r="G278" s="246"/>
      <c r="H278" s="246"/>
      <c r="I278" s="246"/>
      <c r="J278" s="246"/>
      <c r="K278" s="246"/>
      <c r="L278" s="246"/>
      <c r="M278" s="246"/>
      <c r="N278" s="246"/>
      <c r="O278" s="246"/>
      <c r="P278" s="246"/>
      <c r="Q278" s="246"/>
      <c r="R278" s="246"/>
      <c r="S278" s="246"/>
      <c r="T278" s="246"/>
      <c r="U278" s="246"/>
      <c r="V278" s="246"/>
      <c r="W278" s="246"/>
      <c r="X278" s="246"/>
      <c r="Y278" s="246"/>
      <c r="Z278" s="246"/>
      <c r="AA278" s="246"/>
      <c r="AB278" s="246"/>
      <c r="AC278" s="246"/>
      <c r="AD278" s="246"/>
      <c r="AE278" s="246"/>
      <c r="AF278" s="246"/>
      <c r="AG278" s="246"/>
      <c r="AH278" s="246"/>
      <c r="AI278" s="246"/>
      <c r="AJ278" s="246"/>
      <c r="AK278" s="246"/>
      <c r="AL278" s="246"/>
      <c r="AM278" s="246"/>
      <c r="AN278" s="246"/>
      <c r="AO278" s="246"/>
      <c r="AP278" s="246"/>
      <c r="AQ278" s="246"/>
      <c r="AR278" s="246"/>
      <c r="AS278" s="246"/>
      <c r="AT278" s="246"/>
      <c r="AU278" s="246"/>
      <c r="AV278" s="246"/>
      <c r="AW278" s="246"/>
      <c r="AX278" s="246"/>
      <c r="AY278" s="246"/>
      <c r="AZ278" s="246"/>
      <c r="BA278" s="246"/>
    </row>
    <row r="279" spans="2:53" s="5" customFormat="1" ht="15">
      <c r="B279" s="209">
        <v>26</v>
      </c>
      <c r="C279" s="13" t="s">
        <v>419</v>
      </c>
      <c r="D279" s="14">
        <v>2.3809999999999998</v>
      </c>
      <c r="E279" s="14">
        <v>0.96</v>
      </c>
      <c r="F279" s="227">
        <v>11766</v>
      </c>
      <c r="G279" s="246"/>
      <c r="H279" s="246"/>
      <c r="I279" s="246"/>
      <c r="J279" s="246"/>
      <c r="K279" s="246"/>
      <c r="L279" s="246"/>
      <c r="M279" s="246"/>
      <c r="N279" s="246"/>
      <c r="O279" s="246"/>
      <c r="P279" s="246"/>
      <c r="Q279" s="246"/>
      <c r="R279" s="246"/>
      <c r="S279" s="246"/>
      <c r="T279" s="246"/>
      <c r="U279" s="246"/>
      <c r="V279" s="246"/>
      <c r="W279" s="246"/>
      <c r="X279" s="246"/>
      <c r="Y279" s="246"/>
      <c r="Z279" s="246"/>
      <c r="AA279" s="246"/>
      <c r="AB279" s="246"/>
      <c r="AC279" s="246"/>
      <c r="AD279" s="246"/>
      <c r="AE279" s="246"/>
      <c r="AF279" s="246"/>
      <c r="AG279" s="246"/>
      <c r="AH279" s="246"/>
      <c r="AI279" s="246"/>
      <c r="AJ279" s="246"/>
      <c r="AK279" s="246"/>
      <c r="AL279" s="246"/>
      <c r="AM279" s="246"/>
      <c r="AN279" s="246"/>
      <c r="AO279" s="246"/>
      <c r="AP279" s="246"/>
      <c r="AQ279" s="246"/>
      <c r="AR279" s="246"/>
      <c r="AS279" s="246"/>
      <c r="AT279" s="246"/>
      <c r="AU279" s="246"/>
      <c r="AV279" s="246"/>
      <c r="AW279" s="246"/>
      <c r="AX279" s="246"/>
      <c r="AY279" s="246"/>
      <c r="AZ279" s="246"/>
      <c r="BA279" s="246"/>
    </row>
    <row r="280" spans="2:53" s="5" customFormat="1" ht="15">
      <c r="B280" s="209">
        <v>27</v>
      </c>
      <c r="C280" s="13" t="s">
        <v>420</v>
      </c>
      <c r="D280" s="14">
        <v>2.7919999999999998</v>
      </c>
      <c r="E280" s="14">
        <v>1.1200000000000001</v>
      </c>
      <c r="F280" s="227">
        <v>14405</v>
      </c>
      <c r="G280" s="246"/>
      <c r="H280" s="246"/>
      <c r="I280" s="246"/>
      <c r="J280" s="246"/>
      <c r="K280" s="246"/>
      <c r="L280" s="246"/>
      <c r="M280" s="246"/>
      <c r="N280" s="246"/>
      <c r="O280" s="246"/>
      <c r="P280" s="246"/>
      <c r="Q280" s="246"/>
      <c r="R280" s="246"/>
      <c r="S280" s="246"/>
      <c r="T280" s="246"/>
      <c r="U280" s="246"/>
      <c r="V280" s="246"/>
      <c r="W280" s="246"/>
      <c r="X280" s="246"/>
      <c r="Y280" s="246"/>
      <c r="Z280" s="246"/>
      <c r="AA280" s="246"/>
      <c r="AB280" s="246"/>
      <c r="AC280" s="246"/>
      <c r="AD280" s="246"/>
      <c r="AE280" s="246"/>
      <c r="AF280" s="246"/>
      <c r="AG280" s="246"/>
      <c r="AH280" s="246"/>
      <c r="AI280" s="246"/>
      <c r="AJ280" s="246"/>
      <c r="AK280" s="246"/>
      <c r="AL280" s="246"/>
      <c r="AM280" s="246"/>
      <c r="AN280" s="246"/>
      <c r="AO280" s="246"/>
      <c r="AP280" s="246"/>
      <c r="AQ280" s="246"/>
      <c r="AR280" s="246"/>
      <c r="AS280" s="246"/>
      <c r="AT280" s="246"/>
      <c r="AU280" s="246"/>
      <c r="AV280" s="246"/>
      <c r="AW280" s="246"/>
      <c r="AX280" s="246"/>
      <c r="AY280" s="246"/>
      <c r="AZ280" s="246"/>
      <c r="BA280" s="246"/>
    </row>
    <row r="281" spans="2:53" s="5" customFormat="1" ht="15">
      <c r="B281" s="209">
        <v>28</v>
      </c>
      <c r="C281" s="13" t="s">
        <v>421</v>
      </c>
      <c r="D281" s="14">
        <v>3.19</v>
      </c>
      <c r="E281" s="14">
        <v>1.28</v>
      </c>
      <c r="F281" s="227">
        <v>16399</v>
      </c>
      <c r="G281" s="246"/>
      <c r="H281" s="246"/>
      <c r="I281" s="246"/>
      <c r="J281" s="246"/>
      <c r="K281" s="246"/>
      <c r="L281" s="246"/>
      <c r="M281" s="246"/>
      <c r="N281" s="246"/>
      <c r="O281" s="246"/>
      <c r="P281" s="246"/>
      <c r="Q281" s="246"/>
      <c r="R281" s="246"/>
      <c r="S281" s="246"/>
      <c r="T281" s="246"/>
      <c r="U281" s="246"/>
      <c r="V281" s="246"/>
      <c r="W281" s="246"/>
      <c r="X281" s="246"/>
      <c r="Y281" s="246"/>
      <c r="Z281" s="246"/>
      <c r="AA281" s="246"/>
      <c r="AB281" s="246"/>
      <c r="AC281" s="246"/>
      <c r="AD281" s="246"/>
      <c r="AE281" s="246"/>
      <c r="AF281" s="246"/>
      <c r="AG281" s="246"/>
      <c r="AH281" s="246"/>
      <c r="AI281" s="246"/>
      <c r="AJ281" s="246"/>
      <c r="AK281" s="246"/>
      <c r="AL281" s="246"/>
      <c r="AM281" s="246"/>
      <c r="AN281" s="246"/>
      <c r="AO281" s="246"/>
      <c r="AP281" s="246"/>
      <c r="AQ281" s="246"/>
      <c r="AR281" s="246"/>
      <c r="AS281" s="246"/>
      <c r="AT281" s="246"/>
      <c r="AU281" s="246"/>
      <c r="AV281" s="246"/>
      <c r="AW281" s="246"/>
      <c r="AX281" s="246"/>
      <c r="AY281" s="246"/>
      <c r="AZ281" s="246"/>
      <c r="BA281" s="246"/>
    </row>
    <row r="282" spans="2:53" s="5" customFormat="1" ht="15">
      <c r="B282" s="209">
        <v>29</v>
      </c>
      <c r="C282" s="13" t="s">
        <v>422</v>
      </c>
      <c r="D282" s="14">
        <v>3.5870000000000002</v>
      </c>
      <c r="E282" s="14">
        <v>1.44</v>
      </c>
      <c r="F282" s="227">
        <v>20370</v>
      </c>
      <c r="G282" s="246"/>
      <c r="H282" s="246"/>
      <c r="I282" s="246"/>
      <c r="J282" s="246"/>
      <c r="K282" s="246"/>
      <c r="L282" s="246"/>
      <c r="M282" s="246"/>
      <c r="N282" s="246"/>
      <c r="O282" s="246"/>
      <c r="P282" s="246"/>
      <c r="Q282" s="246"/>
      <c r="R282" s="246"/>
      <c r="S282" s="246"/>
      <c r="T282" s="246"/>
      <c r="U282" s="246"/>
      <c r="V282" s="246"/>
      <c r="W282" s="246"/>
      <c r="X282" s="246"/>
      <c r="Y282" s="246"/>
      <c r="Z282" s="246"/>
      <c r="AA282" s="246"/>
      <c r="AB282" s="246"/>
      <c r="AC282" s="246"/>
      <c r="AD282" s="246"/>
      <c r="AE282" s="246"/>
      <c r="AF282" s="246"/>
      <c r="AG282" s="246"/>
      <c r="AH282" s="246"/>
      <c r="AI282" s="246"/>
      <c r="AJ282" s="246"/>
      <c r="AK282" s="246"/>
      <c r="AL282" s="246"/>
      <c r="AM282" s="246"/>
      <c r="AN282" s="246"/>
      <c r="AO282" s="246"/>
      <c r="AP282" s="246"/>
      <c r="AQ282" s="246"/>
      <c r="AR282" s="246"/>
      <c r="AS282" s="246"/>
      <c r="AT282" s="246"/>
      <c r="AU282" s="246"/>
      <c r="AV282" s="246"/>
      <c r="AW282" s="246"/>
      <c r="AX282" s="246"/>
      <c r="AY282" s="246"/>
      <c r="AZ282" s="246"/>
      <c r="BA282" s="246"/>
    </row>
    <row r="283" spans="2:53" s="5" customFormat="1" ht="15">
      <c r="B283" s="209">
        <v>30</v>
      </c>
      <c r="C283" s="13" t="s">
        <v>423</v>
      </c>
      <c r="D283" s="14">
        <v>3.9849999999999999</v>
      </c>
      <c r="E283" s="14">
        <v>1.6</v>
      </c>
      <c r="F283" s="227">
        <v>23401</v>
      </c>
      <c r="G283" s="246"/>
      <c r="H283" s="246"/>
      <c r="I283" s="246"/>
      <c r="J283" s="246"/>
      <c r="K283" s="246"/>
      <c r="L283" s="246"/>
      <c r="M283" s="246"/>
      <c r="N283" s="246"/>
      <c r="O283" s="246"/>
      <c r="P283" s="246"/>
      <c r="Q283" s="246"/>
      <c r="R283" s="246"/>
      <c r="S283" s="246"/>
      <c r="T283" s="246"/>
      <c r="U283" s="246"/>
      <c r="V283" s="246"/>
      <c r="W283" s="246"/>
      <c r="X283" s="246"/>
      <c r="Y283" s="246"/>
      <c r="Z283" s="246"/>
      <c r="AA283" s="246"/>
      <c r="AB283" s="246"/>
      <c r="AC283" s="246"/>
      <c r="AD283" s="246"/>
      <c r="AE283" s="246"/>
      <c r="AF283" s="246"/>
      <c r="AG283" s="246"/>
      <c r="AH283" s="246"/>
      <c r="AI283" s="246"/>
      <c r="AJ283" s="246"/>
      <c r="AK283" s="246"/>
      <c r="AL283" s="246"/>
      <c r="AM283" s="246"/>
      <c r="AN283" s="246"/>
      <c r="AO283" s="246"/>
      <c r="AP283" s="246"/>
      <c r="AQ283" s="246"/>
      <c r="AR283" s="246"/>
      <c r="AS283" s="246"/>
      <c r="AT283" s="246"/>
      <c r="AU283" s="246"/>
      <c r="AV283" s="246"/>
      <c r="AW283" s="246"/>
      <c r="AX283" s="246"/>
      <c r="AY283" s="246"/>
      <c r="AZ283" s="246"/>
      <c r="BA283" s="246"/>
    </row>
    <row r="284" spans="2:53" s="5" customFormat="1" ht="15">
      <c r="B284" s="209">
        <v>31</v>
      </c>
      <c r="C284" s="13" t="s">
        <v>424</v>
      </c>
      <c r="D284" s="14">
        <v>4.3970000000000002</v>
      </c>
      <c r="E284" s="14">
        <v>1.76</v>
      </c>
      <c r="F284" s="227">
        <v>26532</v>
      </c>
      <c r="G284" s="246"/>
      <c r="H284" s="246"/>
      <c r="I284" s="246"/>
      <c r="J284" s="246"/>
      <c r="K284" s="246"/>
      <c r="L284" s="246"/>
      <c r="M284" s="246"/>
      <c r="N284" s="246"/>
      <c r="O284" s="246"/>
      <c r="P284" s="246"/>
      <c r="Q284" s="246"/>
      <c r="R284" s="246"/>
      <c r="S284" s="246"/>
      <c r="T284" s="246"/>
      <c r="U284" s="246"/>
      <c r="V284" s="246"/>
      <c r="W284" s="246"/>
      <c r="X284" s="246"/>
      <c r="Y284" s="246"/>
      <c r="Z284" s="246"/>
      <c r="AA284" s="246"/>
      <c r="AB284" s="246"/>
      <c r="AC284" s="246"/>
      <c r="AD284" s="246"/>
      <c r="AE284" s="246"/>
      <c r="AF284" s="246"/>
      <c r="AG284" s="246"/>
      <c r="AH284" s="246"/>
      <c r="AI284" s="246"/>
      <c r="AJ284" s="246"/>
      <c r="AK284" s="246"/>
      <c r="AL284" s="246"/>
      <c r="AM284" s="246"/>
      <c r="AN284" s="246"/>
      <c r="AO284" s="246"/>
      <c r="AP284" s="246"/>
      <c r="AQ284" s="246"/>
      <c r="AR284" s="246"/>
      <c r="AS284" s="246"/>
      <c r="AT284" s="246"/>
      <c r="AU284" s="246"/>
      <c r="AV284" s="246"/>
      <c r="AW284" s="246"/>
      <c r="AX284" s="246"/>
      <c r="AY284" s="246"/>
      <c r="AZ284" s="246"/>
      <c r="BA284" s="246"/>
    </row>
    <row r="285" spans="2:53" s="5" customFormat="1" ht="15">
      <c r="B285" s="209">
        <v>32</v>
      </c>
      <c r="C285" s="13" t="s">
        <v>425</v>
      </c>
      <c r="D285" s="14">
        <v>4.7949999999999999</v>
      </c>
      <c r="E285" s="14">
        <v>1.92</v>
      </c>
      <c r="F285" s="227">
        <v>28809</v>
      </c>
      <c r="G285" s="246"/>
      <c r="H285" s="246"/>
      <c r="I285" s="246"/>
      <c r="J285" s="246"/>
      <c r="K285" s="246"/>
      <c r="L285" s="246"/>
      <c r="M285" s="246"/>
      <c r="N285" s="246"/>
      <c r="O285" s="246"/>
      <c r="P285" s="246"/>
      <c r="Q285" s="246"/>
      <c r="R285" s="246"/>
      <c r="S285" s="246"/>
      <c r="T285" s="246"/>
      <c r="U285" s="246"/>
      <c r="V285" s="246"/>
      <c r="W285" s="246"/>
      <c r="X285" s="246"/>
      <c r="Y285" s="246"/>
      <c r="Z285" s="246"/>
      <c r="AA285" s="246"/>
      <c r="AB285" s="246"/>
      <c r="AC285" s="246"/>
      <c r="AD285" s="246"/>
      <c r="AE285" s="246"/>
      <c r="AF285" s="246"/>
      <c r="AG285" s="246"/>
      <c r="AH285" s="246"/>
      <c r="AI285" s="246"/>
      <c r="AJ285" s="246"/>
      <c r="AK285" s="246"/>
      <c r="AL285" s="246"/>
      <c r="AM285" s="246"/>
      <c r="AN285" s="246"/>
      <c r="AO285" s="246"/>
      <c r="AP285" s="246"/>
      <c r="AQ285" s="246"/>
      <c r="AR285" s="246"/>
      <c r="AS285" s="246"/>
      <c r="AT285" s="246"/>
      <c r="AU285" s="246"/>
      <c r="AV285" s="246"/>
      <c r="AW285" s="246"/>
      <c r="AX285" s="246"/>
      <c r="AY285" s="246"/>
      <c r="AZ285" s="246"/>
      <c r="BA285" s="246"/>
    </row>
    <row r="286" spans="2:53" s="5" customFormat="1" ht="15">
      <c r="B286" s="209">
        <v>33</v>
      </c>
      <c r="C286" s="13" t="s">
        <v>426</v>
      </c>
      <c r="D286" s="14">
        <v>5.2140000000000004</v>
      </c>
      <c r="E286" s="14">
        <v>2.08</v>
      </c>
      <c r="F286" s="227">
        <v>30161</v>
      </c>
      <c r="G286" s="246"/>
      <c r="H286" s="246"/>
      <c r="I286" s="246"/>
      <c r="J286" s="246"/>
      <c r="K286" s="246"/>
      <c r="L286" s="246"/>
      <c r="M286" s="246"/>
      <c r="N286" s="246"/>
      <c r="O286" s="246"/>
      <c r="P286" s="246"/>
      <c r="Q286" s="246"/>
      <c r="R286" s="246"/>
      <c r="S286" s="246"/>
      <c r="T286" s="246"/>
      <c r="U286" s="246"/>
      <c r="V286" s="246"/>
      <c r="W286" s="246"/>
      <c r="X286" s="246"/>
      <c r="Y286" s="246"/>
      <c r="Z286" s="246"/>
      <c r="AA286" s="246"/>
      <c r="AB286" s="246"/>
      <c r="AC286" s="246"/>
      <c r="AD286" s="246"/>
      <c r="AE286" s="246"/>
      <c r="AF286" s="246"/>
      <c r="AG286" s="246"/>
      <c r="AH286" s="246"/>
      <c r="AI286" s="246"/>
      <c r="AJ286" s="246"/>
      <c r="AK286" s="246"/>
      <c r="AL286" s="246"/>
      <c r="AM286" s="246"/>
      <c r="AN286" s="246"/>
      <c r="AO286" s="246"/>
      <c r="AP286" s="246"/>
      <c r="AQ286" s="246"/>
      <c r="AR286" s="246"/>
      <c r="AS286" s="246"/>
      <c r="AT286" s="246"/>
      <c r="AU286" s="246"/>
      <c r="AV286" s="246"/>
      <c r="AW286" s="246"/>
      <c r="AX286" s="246"/>
      <c r="AY286" s="246"/>
      <c r="AZ286" s="246"/>
      <c r="BA286" s="246"/>
    </row>
    <row r="287" spans="2:53" s="5" customFormat="1" ht="15">
      <c r="B287" s="209">
        <v>34</v>
      </c>
      <c r="C287" s="13" t="s">
        <v>427</v>
      </c>
      <c r="D287" s="14">
        <v>5.6139999999999999</v>
      </c>
      <c r="E287" s="14">
        <v>2.2400000000000002</v>
      </c>
      <c r="F287" s="227">
        <v>32437</v>
      </c>
      <c r="G287" s="246"/>
      <c r="H287" s="246"/>
      <c r="I287" s="246"/>
      <c r="J287" s="246"/>
      <c r="K287" s="246"/>
      <c r="L287" s="246"/>
      <c r="M287" s="246"/>
      <c r="N287" s="246"/>
      <c r="O287" s="246"/>
      <c r="P287" s="246"/>
      <c r="Q287" s="246"/>
      <c r="R287" s="246"/>
      <c r="S287" s="246"/>
      <c r="T287" s="246"/>
      <c r="U287" s="246"/>
      <c r="V287" s="246"/>
      <c r="W287" s="246"/>
      <c r="X287" s="246"/>
      <c r="Y287" s="246"/>
      <c r="Z287" s="246"/>
      <c r="AA287" s="246"/>
      <c r="AB287" s="246"/>
      <c r="AC287" s="246"/>
      <c r="AD287" s="246"/>
      <c r="AE287" s="246"/>
      <c r="AF287" s="246"/>
      <c r="AG287" s="246"/>
      <c r="AH287" s="246"/>
      <c r="AI287" s="246"/>
      <c r="AJ287" s="246"/>
      <c r="AK287" s="246"/>
      <c r="AL287" s="246"/>
      <c r="AM287" s="246"/>
      <c r="AN287" s="246"/>
      <c r="AO287" s="246"/>
      <c r="AP287" s="246"/>
      <c r="AQ287" s="246"/>
      <c r="AR287" s="246"/>
      <c r="AS287" s="246"/>
      <c r="AT287" s="246"/>
      <c r="AU287" s="246"/>
      <c r="AV287" s="246"/>
      <c r="AW287" s="246"/>
      <c r="AX287" s="246"/>
      <c r="AY287" s="246"/>
      <c r="AZ287" s="246"/>
      <c r="BA287" s="246"/>
    </row>
    <row r="288" spans="2:53" s="5" customFormat="1" ht="15">
      <c r="B288" s="209">
        <v>35</v>
      </c>
      <c r="C288" s="13" t="s">
        <v>428</v>
      </c>
      <c r="D288" s="14">
        <v>6.04</v>
      </c>
      <c r="E288" s="14">
        <v>2.4</v>
      </c>
      <c r="F288" s="227">
        <v>36854</v>
      </c>
      <c r="G288" s="246"/>
      <c r="H288" s="246"/>
      <c r="I288" s="246"/>
      <c r="J288" s="246"/>
      <c r="K288" s="246"/>
      <c r="L288" s="246"/>
      <c r="M288" s="246"/>
      <c r="N288" s="246"/>
      <c r="O288" s="246"/>
      <c r="P288" s="246"/>
      <c r="Q288" s="246"/>
      <c r="R288" s="246"/>
      <c r="S288" s="246"/>
      <c r="T288" s="246"/>
      <c r="U288" s="246"/>
      <c r="V288" s="246"/>
      <c r="W288" s="246"/>
      <c r="X288" s="246"/>
      <c r="Y288" s="246"/>
      <c r="Z288" s="246"/>
      <c r="AA288" s="246"/>
      <c r="AB288" s="246"/>
      <c r="AC288" s="246"/>
      <c r="AD288" s="246"/>
      <c r="AE288" s="246"/>
      <c r="AF288" s="246"/>
      <c r="AG288" s="246"/>
      <c r="AH288" s="246"/>
      <c r="AI288" s="246"/>
      <c r="AJ288" s="246"/>
      <c r="AK288" s="246"/>
      <c r="AL288" s="246"/>
      <c r="AM288" s="246"/>
      <c r="AN288" s="246"/>
      <c r="AO288" s="246"/>
      <c r="AP288" s="246"/>
      <c r="AQ288" s="246"/>
      <c r="AR288" s="246"/>
      <c r="AS288" s="246"/>
      <c r="AT288" s="246"/>
      <c r="AU288" s="246"/>
      <c r="AV288" s="246"/>
      <c r="AW288" s="246"/>
      <c r="AX288" s="246"/>
      <c r="AY288" s="246"/>
      <c r="AZ288" s="246"/>
      <c r="BA288" s="246"/>
    </row>
    <row r="289" spans="1:53" s="5" customFormat="1" ht="15.75" thickBot="1">
      <c r="B289" s="209">
        <v>36</v>
      </c>
      <c r="C289" s="13" t="s">
        <v>429</v>
      </c>
      <c r="D289" s="14">
        <v>6.4729999999999999</v>
      </c>
      <c r="E289" s="14">
        <v>2.56</v>
      </c>
      <c r="F289" s="227">
        <v>40248</v>
      </c>
      <c r="G289" s="246"/>
      <c r="H289" s="246"/>
      <c r="I289" s="246"/>
      <c r="J289" s="246"/>
      <c r="K289" s="246"/>
      <c r="L289" s="246"/>
      <c r="M289" s="246"/>
      <c r="N289" s="246"/>
      <c r="O289" s="246"/>
      <c r="P289" s="246"/>
      <c r="Q289" s="246"/>
      <c r="R289" s="246"/>
      <c r="S289" s="246"/>
      <c r="T289" s="246"/>
      <c r="U289" s="246"/>
      <c r="V289" s="246"/>
      <c r="W289" s="246"/>
      <c r="X289" s="246"/>
      <c r="Y289" s="246"/>
      <c r="Z289" s="246"/>
      <c r="AA289" s="246"/>
      <c r="AB289" s="246"/>
      <c r="AC289" s="246"/>
      <c r="AD289" s="246"/>
      <c r="AE289" s="246"/>
      <c r="AF289" s="246"/>
      <c r="AG289" s="246"/>
      <c r="AH289" s="246"/>
      <c r="AI289" s="246"/>
      <c r="AJ289" s="246"/>
      <c r="AK289" s="246"/>
      <c r="AL289" s="246"/>
      <c r="AM289" s="246"/>
      <c r="AN289" s="246"/>
      <c r="AO289" s="246"/>
      <c r="AP289" s="246"/>
      <c r="AQ289" s="246"/>
      <c r="AR289" s="246"/>
      <c r="AS289" s="246"/>
      <c r="AT289" s="246"/>
      <c r="AU289" s="246"/>
      <c r="AV289" s="246"/>
      <c r="AW289" s="246"/>
      <c r="AX289" s="246"/>
      <c r="AY289" s="246"/>
      <c r="AZ289" s="246"/>
      <c r="BA289" s="246"/>
    </row>
    <row r="290" spans="1:53" s="3" customFormat="1" ht="15">
      <c r="A290" s="5"/>
      <c r="B290" s="217"/>
      <c r="C290" s="218" t="s">
        <v>2</v>
      </c>
      <c r="D290" s="219"/>
      <c r="E290" s="219"/>
      <c r="F290" s="225"/>
      <c r="G290" s="246"/>
      <c r="H290" s="246"/>
      <c r="I290" s="246"/>
      <c r="J290" s="246"/>
      <c r="K290" s="246"/>
      <c r="L290" s="246"/>
      <c r="M290" s="246"/>
      <c r="N290" s="246"/>
      <c r="O290" s="246"/>
      <c r="P290" s="246"/>
      <c r="Q290" s="246"/>
      <c r="R290" s="246"/>
      <c r="S290" s="246"/>
      <c r="T290" s="246"/>
      <c r="U290" s="246"/>
      <c r="V290" s="246"/>
      <c r="W290" s="246"/>
      <c r="X290" s="246"/>
      <c r="Y290" s="246"/>
      <c r="Z290" s="246"/>
      <c r="AA290" s="246"/>
      <c r="AB290" s="246"/>
      <c r="AC290" s="246"/>
      <c r="AD290" s="246"/>
      <c r="AE290" s="246"/>
      <c r="AF290" s="246"/>
      <c r="AG290" s="246"/>
      <c r="AH290" s="246"/>
      <c r="AI290" s="246"/>
      <c r="AJ290" s="246"/>
      <c r="AK290" s="246"/>
      <c r="AL290" s="246"/>
      <c r="AM290" s="246"/>
      <c r="AN290" s="246"/>
      <c r="AO290" s="246"/>
      <c r="AP290" s="246"/>
      <c r="AQ290" s="246"/>
      <c r="AR290" s="246"/>
      <c r="AS290" s="246"/>
      <c r="AT290" s="246"/>
      <c r="AU290" s="246"/>
      <c r="AV290" s="246"/>
      <c r="AW290" s="246"/>
      <c r="AX290" s="246"/>
      <c r="AY290" s="246"/>
      <c r="AZ290" s="246"/>
      <c r="BA290" s="246"/>
    </row>
    <row r="291" spans="1:53" s="3" customFormat="1" ht="15">
      <c r="A291" s="5"/>
      <c r="B291" s="207"/>
      <c r="C291" s="25" t="s">
        <v>628</v>
      </c>
      <c r="D291" s="30"/>
      <c r="E291" s="30"/>
      <c r="F291" s="226"/>
      <c r="G291" s="246"/>
      <c r="H291" s="246"/>
      <c r="I291" s="246"/>
      <c r="J291" s="246"/>
      <c r="K291" s="246"/>
      <c r="L291" s="246"/>
      <c r="M291" s="246"/>
      <c r="N291" s="246"/>
      <c r="O291" s="246"/>
      <c r="P291" s="246"/>
      <c r="Q291" s="246"/>
      <c r="R291" s="246"/>
      <c r="S291" s="246"/>
      <c r="T291" s="246"/>
      <c r="U291" s="246"/>
      <c r="V291" s="246"/>
      <c r="W291" s="246"/>
      <c r="X291" s="246"/>
      <c r="Y291" s="246"/>
      <c r="Z291" s="246"/>
      <c r="AA291" s="246"/>
      <c r="AB291" s="246"/>
      <c r="AC291" s="246"/>
      <c r="AD291" s="246"/>
      <c r="AE291" s="246"/>
      <c r="AF291" s="246"/>
      <c r="AG291" s="246"/>
      <c r="AH291" s="246"/>
      <c r="AI291" s="246"/>
      <c r="AJ291" s="246"/>
      <c r="AK291" s="246"/>
      <c r="AL291" s="246"/>
      <c r="AM291" s="246"/>
      <c r="AN291" s="246"/>
      <c r="AO291" s="246"/>
      <c r="AP291" s="246"/>
      <c r="AQ291" s="246"/>
      <c r="AR291" s="246"/>
      <c r="AS291" s="246"/>
      <c r="AT291" s="246"/>
      <c r="AU291" s="246"/>
      <c r="AV291" s="246"/>
      <c r="AW291" s="246"/>
      <c r="AX291" s="246"/>
      <c r="AY291" s="246"/>
      <c r="AZ291" s="246"/>
      <c r="BA291" s="246"/>
    </row>
    <row r="292" spans="1:53" s="5" customFormat="1" ht="15">
      <c r="B292" s="209">
        <v>1</v>
      </c>
      <c r="C292" s="13" t="s">
        <v>220</v>
      </c>
      <c r="D292" s="14">
        <v>1.6</v>
      </c>
      <c r="E292" s="14">
        <v>0.62</v>
      </c>
      <c r="F292" s="230">
        <v>10409</v>
      </c>
      <c r="G292" s="246"/>
      <c r="H292" s="246"/>
      <c r="I292" s="246"/>
      <c r="J292" s="246"/>
      <c r="K292" s="246"/>
      <c r="L292" s="246"/>
      <c r="M292" s="246"/>
      <c r="N292" s="246"/>
      <c r="O292" s="246"/>
      <c r="P292" s="246"/>
      <c r="Q292" s="246"/>
      <c r="R292" s="246"/>
      <c r="S292" s="246"/>
      <c r="T292" s="246"/>
      <c r="U292" s="246"/>
      <c r="V292" s="246"/>
      <c r="W292" s="246"/>
      <c r="X292" s="246"/>
      <c r="Y292" s="246"/>
      <c r="Z292" s="246"/>
      <c r="AA292" s="246"/>
      <c r="AB292" s="246"/>
      <c r="AC292" s="246"/>
      <c r="AD292" s="246"/>
      <c r="AE292" s="246"/>
      <c r="AF292" s="246"/>
      <c r="AG292" s="246"/>
      <c r="AH292" s="246"/>
      <c r="AI292" s="246"/>
      <c r="AJ292" s="246"/>
      <c r="AK292" s="246"/>
      <c r="AL292" s="246"/>
      <c r="AM292" s="246"/>
      <c r="AN292" s="246"/>
      <c r="AO292" s="246"/>
      <c r="AP292" s="246"/>
      <c r="AQ292" s="246"/>
      <c r="AR292" s="246"/>
      <c r="AS292" s="246"/>
      <c r="AT292" s="246"/>
      <c r="AU292" s="246"/>
      <c r="AV292" s="246"/>
      <c r="AW292" s="246"/>
      <c r="AX292" s="246"/>
      <c r="AY292" s="246"/>
      <c r="AZ292" s="246"/>
      <c r="BA292" s="246"/>
    </row>
    <row r="293" spans="1:53" s="5" customFormat="1" ht="15">
      <c r="B293" s="209">
        <v>2</v>
      </c>
      <c r="C293" s="13" t="s">
        <v>371</v>
      </c>
      <c r="D293" s="14">
        <v>1.3</v>
      </c>
      <c r="E293" s="14">
        <v>0.52</v>
      </c>
      <c r="F293" s="230">
        <v>7678</v>
      </c>
      <c r="G293" s="246"/>
      <c r="H293" s="246"/>
      <c r="I293" s="246"/>
      <c r="J293" s="246"/>
      <c r="K293" s="246"/>
      <c r="L293" s="246"/>
      <c r="M293" s="246"/>
      <c r="N293" s="246"/>
      <c r="O293" s="246"/>
      <c r="P293" s="246"/>
      <c r="Q293" s="246"/>
      <c r="R293" s="246"/>
      <c r="S293" s="246"/>
      <c r="T293" s="246"/>
      <c r="U293" s="246"/>
      <c r="V293" s="246"/>
      <c r="W293" s="246"/>
      <c r="X293" s="246"/>
      <c r="Y293" s="246"/>
      <c r="Z293" s="246"/>
      <c r="AA293" s="246"/>
      <c r="AB293" s="246"/>
      <c r="AC293" s="246"/>
      <c r="AD293" s="246"/>
      <c r="AE293" s="246"/>
      <c r="AF293" s="246"/>
      <c r="AG293" s="246"/>
      <c r="AH293" s="246"/>
      <c r="AI293" s="246"/>
      <c r="AJ293" s="246"/>
      <c r="AK293" s="246"/>
      <c r="AL293" s="246"/>
      <c r="AM293" s="246"/>
      <c r="AN293" s="246"/>
      <c r="AO293" s="246"/>
      <c r="AP293" s="246"/>
      <c r="AQ293" s="246"/>
      <c r="AR293" s="246"/>
      <c r="AS293" s="246"/>
      <c r="AT293" s="246"/>
      <c r="AU293" s="246"/>
      <c r="AV293" s="246"/>
      <c r="AW293" s="246"/>
      <c r="AX293" s="246"/>
      <c r="AY293" s="246"/>
      <c r="AZ293" s="246"/>
      <c r="BA293" s="246"/>
    </row>
    <row r="294" spans="1:53" s="5" customFormat="1" ht="15">
      <c r="B294" s="209">
        <v>3</v>
      </c>
      <c r="C294" s="13" t="s">
        <v>375</v>
      </c>
      <c r="D294" s="14">
        <v>1.1499999999999999</v>
      </c>
      <c r="E294" s="14">
        <v>0.46</v>
      </c>
      <c r="F294" s="230">
        <v>6526</v>
      </c>
      <c r="G294" s="246"/>
      <c r="H294" s="246"/>
      <c r="I294" s="246"/>
      <c r="J294" s="246"/>
      <c r="K294" s="246"/>
      <c r="L294" s="246"/>
      <c r="M294" s="246"/>
      <c r="N294" s="246"/>
      <c r="O294" s="246"/>
      <c r="P294" s="246"/>
      <c r="Q294" s="246"/>
      <c r="R294" s="246"/>
      <c r="S294" s="246"/>
      <c r="T294" s="246"/>
      <c r="U294" s="246"/>
      <c r="V294" s="246"/>
      <c r="W294" s="246"/>
      <c r="X294" s="246"/>
      <c r="Y294" s="246"/>
      <c r="Z294" s="246"/>
      <c r="AA294" s="246"/>
      <c r="AB294" s="246"/>
      <c r="AC294" s="246"/>
      <c r="AD294" s="246"/>
      <c r="AE294" s="246"/>
      <c r="AF294" s="246"/>
      <c r="AG294" s="246"/>
      <c r="AH294" s="246"/>
      <c r="AI294" s="246"/>
      <c r="AJ294" s="246"/>
      <c r="AK294" s="246"/>
      <c r="AL294" s="246"/>
      <c r="AM294" s="246"/>
      <c r="AN294" s="246"/>
      <c r="AO294" s="246"/>
      <c r="AP294" s="246"/>
      <c r="AQ294" s="246"/>
      <c r="AR294" s="246"/>
      <c r="AS294" s="246"/>
      <c r="AT294" s="246"/>
      <c r="AU294" s="246"/>
      <c r="AV294" s="246"/>
      <c r="AW294" s="246"/>
      <c r="AX294" s="246"/>
      <c r="AY294" s="246"/>
      <c r="AZ294" s="246"/>
      <c r="BA294" s="246"/>
    </row>
    <row r="295" spans="1:53" s="5" customFormat="1" ht="15">
      <c r="B295" s="209">
        <v>4</v>
      </c>
      <c r="C295" s="13" t="s">
        <v>376</v>
      </c>
      <c r="D295" s="14">
        <v>1.3</v>
      </c>
      <c r="E295" s="14">
        <v>0.52</v>
      </c>
      <c r="F295" s="230">
        <v>8678</v>
      </c>
      <c r="G295" s="246"/>
      <c r="H295" s="246"/>
      <c r="I295" s="246"/>
      <c r="J295" s="246"/>
      <c r="K295" s="246"/>
      <c r="L295" s="246"/>
      <c r="M295" s="246"/>
      <c r="N295" s="246"/>
      <c r="O295" s="246"/>
      <c r="P295" s="246"/>
      <c r="Q295" s="246"/>
      <c r="R295" s="246"/>
      <c r="S295" s="246"/>
      <c r="T295" s="246"/>
      <c r="U295" s="246"/>
      <c r="V295" s="246"/>
      <c r="W295" s="246"/>
      <c r="X295" s="246"/>
      <c r="Y295" s="246"/>
      <c r="Z295" s="246"/>
      <c r="AA295" s="246"/>
      <c r="AB295" s="246"/>
      <c r="AC295" s="246"/>
      <c r="AD295" s="246"/>
      <c r="AE295" s="246"/>
      <c r="AF295" s="246"/>
      <c r="AG295" s="246"/>
      <c r="AH295" s="246"/>
      <c r="AI295" s="246"/>
      <c r="AJ295" s="246"/>
      <c r="AK295" s="246"/>
      <c r="AL295" s="246"/>
      <c r="AM295" s="246"/>
      <c r="AN295" s="246"/>
      <c r="AO295" s="246"/>
      <c r="AP295" s="246"/>
      <c r="AQ295" s="246"/>
      <c r="AR295" s="246"/>
      <c r="AS295" s="246"/>
      <c r="AT295" s="246"/>
      <c r="AU295" s="246"/>
      <c r="AV295" s="246"/>
      <c r="AW295" s="246"/>
      <c r="AX295" s="246"/>
      <c r="AY295" s="246"/>
      <c r="AZ295" s="246"/>
      <c r="BA295" s="246"/>
    </row>
    <row r="296" spans="1:53" s="5" customFormat="1" ht="15">
      <c r="B296" s="209">
        <v>5</v>
      </c>
      <c r="C296" s="13" t="s">
        <v>221</v>
      </c>
      <c r="D296" s="14">
        <v>1.8</v>
      </c>
      <c r="E296" s="14">
        <v>0.71</v>
      </c>
      <c r="F296" s="230">
        <v>15555</v>
      </c>
      <c r="G296" s="246"/>
      <c r="H296" s="246"/>
      <c r="I296" s="246"/>
      <c r="J296" s="246"/>
      <c r="K296" s="246"/>
      <c r="L296" s="246"/>
      <c r="M296" s="246"/>
      <c r="N296" s="246"/>
      <c r="O296" s="246"/>
      <c r="P296" s="246"/>
      <c r="Q296" s="246"/>
      <c r="R296" s="246"/>
      <c r="S296" s="246"/>
      <c r="T296" s="246"/>
      <c r="U296" s="246"/>
      <c r="V296" s="246"/>
      <c r="W296" s="246"/>
      <c r="X296" s="246"/>
      <c r="Y296" s="246"/>
      <c r="Z296" s="246"/>
      <c r="AA296" s="246"/>
      <c r="AB296" s="246"/>
      <c r="AC296" s="246"/>
      <c r="AD296" s="246"/>
      <c r="AE296" s="246"/>
      <c r="AF296" s="246"/>
      <c r="AG296" s="246"/>
      <c r="AH296" s="246"/>
      <c r="AI296" s="246"/>
      <c r="AJ296" s="246"/>
      <c r="AK296" s="246"/>
      <c r="AL296" s="246"/>
      <c r="AM296" s="246"/>
      <c r="AN296" s="246"/>
      <c r="AO296" s="246"/>
      <c r="AP296" s="246"/>
      <c r="AQ296" s="246"/>
      <c r="AR296" s="246"/>
      <c r="AS296" s="246"/>
      <c r="AT296" s="246"/>
      <c r="AU296" s="246"/>
      <c r="AV296" s="246"/>
      <c r="AW296" s="246"/>
      <c r="AX296" s="246"/>
      <c r="AY296" s="246"/>
      <c r="AZ296" s="246"/>
      <c r="BA296" s="246"/>
    </row>
    <row r="297" spans="1:53" s="5" customFormat="1" ht="15">
      <c r="B297" s="209">
        <v>6</v>
      </c>
      <c r="C297" s="13" t="s">
        <v>222</v>
      </c>
      <c r="D297" s="14">
        <v>1.5</v>
      </c>
      <c r="E297" s="14">
        <v>0.6</v>
      </c>
      <c r="F297" s="230">
        <v>11906</v>
      </c>
      <c r="G297" s="246"/>
      <c r="H297" s="246"/>
      <c r="I297" s="246"/>
      <c r="J297" s="246"/>
      <c r="K297" s="246"/>
      <c r="L297" s="246"/>
      <c r="M297" s="246"/>
      <c r="N297" s="246"/>
      <c r="O297" s="246"/>
      <c r="P297" s="246"/>
      <c r="Q297" s="246"/>
      <c r="R297" s="246"/>
      <c r="S297" s="246"/>
      <c r="T297" s="246"/>
      <c r="U297" s="246"/>
      <c r="V297" s="246"/>
      <c r="W297" s="246"/>
      <c r="X297" s="246"/>
      <c r="Y297" s="246"/>
      <c r="Z297" s="246"/>
      <c r="AA297" s="246"/>
      <c r="AB297" s="246"/>
      <c r="AC297" s="246"/>
      <c r="AD297" s="246"/>
      <c r="AE297" s="246"/>
      <c r="AF297" s="246"/>
      <c r="AG297" s="246"/>
      <c r="AH297" s="246"/>
      <c r="AI297" s="246"/>
      <c r="AJ297" s="246"/>
      <c r="AK297" s="246"/>
      <c r="AL297" s="246"/>
      <c r="AM297" s="246"/>
      <c r="AN297" s="246"/>
      <c r="AO297" s="246"/>
      <c r="AP297" s="246"/>
      <c r="AQ297" s="246"/>
      <c r="AR297" s="246"/>
      <c r="AS297" s="246"/>
      <c r="AT297" s="246"/>
      <c r="AU297" s="246"/>
      <c r="AV297" s="246"/>
      <c r="AW297" s="246"/>
      <c r="AX297" s="246"/>
      <c r="AY297" s="246"/>
      <c r="AZ297" s="246"/>
      <c r="BA297" s="246"/>
    </row>
    <row r="298" spans="1:53" s="5" customFormat="1" ht="15">
      <c r="B298" s="209">
        <v>7</v>
      </c>
      <c r="C298" s="13" t="s">
        <v>223</v>
      </c>
      <c r="D298" s="14">
        <v>1.4</v>
      </c>
      <c r="E298" s="14">
        <v>0.56999999999999995</v>
      </c>
      <c r="F298" s="230">
        <v>10863</v>
      </c>
      <c r="G298" s="246"/>
      <c r="H298" s="246"/>
      <c r="I298" s="246"/>
      <c r="J298" s="246"/>
      <c r="K298" s="246"/>
      <c r="L298" s="246"/>
      <c r="M298" s="246"/>
      <c r="N298" s="246"/>
      <c r="O298" s="246"/>
      <c r="P298" s="246"/>
      <c r="Q298" s="246"/>
      <c r="R298" s="246"/>
      <c r="S298" s="246"/>
      <c r="T298" s="246"/>
      <c r="U298" s="246"/>
      <c r="V298" s="246"/>
      <c r="W298" s="246"/>
      <c r="X298" s="246"/>
      <c r="Y298" s="246"/>
      <c r="Z298" s="246"/>
      <c r="AA298" s="246"/>
      <c r="AB298" s="246"/>
      <c r="AC298" s="246"/>
      <c r="AD298" s="246"/>
      <c r="AE298" s="246"/>
      <c r="AF298" s="246"/>
      <c r="AG298" s="246"/>
      <c r="AH298" s="246"/>
      <c r="AI298" s="246"/>
      <c r="AJ298" s="246"/>
      <c r="AK298" s="246"/>
      <c r="AL298" s="246"/>
      <c r="AM298" s="246"/>
      <c r="AN298" s="246"/>
      <c r="AO298" s="246"/>
      <c r="AP298" s="246"/>
      <c r="AQ298" s="246"/>
      <c r="AR298" s="246"/>
      <c r="AS298" s="246"/>
      <c r="AT298" s="246"/>
      <c r="AU298" s="246"/>
      <c r="AV298" s="246"/>
      <c r="AW298" s="246"/>
      <c r="AX298" s="246"/>
      <c r="AY298" s="246"/>
      <c r="AZ298" s="246"/>
      <c r="BA298" s="246"/>
    </row>
    <row r="299" spans="1:53" s="5" customFormat="1" ht="15">
      <c r="B299" s="209">
        <v>8</v>
      </c>
      <c r="C299" s="13" t="s">
        <v>224</v>
      </c>
      <c r="D299" s="14">
        <v>1.3</v>
      </c>
      <c r="E299" s="14">
        <v>0.53</v>
      </c>
      <c r="F299" s="230">
        <v>10208</v>
      </c>
      <c r="G299" s="246"/>
      <c r="H299" s="246"/>
      <c r="I299" s="246"/>
      <c r="J299" s="246"/>
      <c r="K299" s="246"/>
      <c r="L299" s="246"/>
      <c r="M299" s="246"/>
      <c r="N299" s="246"/>
      <c r="O299" s="246"/>
      <c r="P299" s="246"/>
      <c r="Q299" s="246"/>
      <c r="R299" s="246"/>
      <c r="S299" s="246"/>
      <c r="T299" s="246"/>
      <c r="U299" s="246"/>
      <c r="V299" s="246"/>
      <c r="W299" s="246"/>
      <c r="X299" s="246"/>
      <c r="Y299" s="246"/>
      <c r="Z299" s="246"/>
      <c r="AA299" s="246"/>
      <c r="AB299" s="246"/>
      <c r="AC299" s="246"/>
      <c r="AD299" s="246"/>
      <c r="AE299" s="246"/>
      <c r="AF299" s="246"/>
      <c r="AG299" s="246"/>
      <c r="AH299" s="246"/>
      <c r="AI299" s="246"/>
      <c r="AJ299" s="246"/>
      <c r="AK299" s="246"/>
      <c r="AL299" s="246"/>
      <c r="AM299" s="246"/>
      <c r="AN299" s="246"/>
      <c r="AO299" s="246"/>
      <c r="AP299" s="246"/>
      <c r="AQ299" s="246"/>
      <c r="AR299" s="246"/>
      <c r="AS299" s="246"/>
      <c r="AT299" s="246"/>
      <c r="AU299" s="246"/>
      <c r="AV299" s="246"/>
      <c r="AW299" s="246"/>
      <c r="AX299" s="246"/>
      <c r="AY299" s="246"/>
      <c r="AZ299" s="246"/>
      <c r="BA299" s="246"/>
    </row>
    <row r="300" spans="1:53" s="5" customFormat="1" ht="15">
      <c r="B300" s="209">
        <v>9</v>
      </c>
      <c r="C300" s="13" t="s">
        <v>372</v>
      </c>
      <c r="D300" s="14">
        <v>1.5</v>
      </c>
      <c r="E300" s="14">
        <v>0.6</v>
      </c>
      <c r="F300" s="230">
        <v>11091</v>
      </c>
      <c r="G300" s="246"/>
      <c r="H300" s="246"/>
      <c r="I300" s="246"/>
      <c r="J300" s="246"/>
      <c r="K300" s="246"/>
      <c r="L300" s="246"/>
      <c r="M300" s="246"/>
      <c r="N300" s="246"/>
      <c r="O300" s="246"/>
      <c r="P300" s="246"/>
      <c r="Q300" s="246"/>
      <c r="R300" s="246"/>
      <c r="S300" s="246"/>
      <c r="T300" s="246"/>
      <c r="U300" s="246"/>
      <c r="V300" s="246"/>
      <c r="W300" s="246"/>
      <c r="X300" s="246"/>
      <c r="Y300" s="246"/>
      <c r="Z300" s="246"/>
      <c r="AA300" s="246"/>
      <c r="AB300" s="246"/>
      <c r="AC300" s="246"/>
      <c r="AD300" s="246"/>
      <c r="AE300" s="246"/>
      <c r="AF300" s="246"/>
      <c r="AG300" s="246"/>
      <c r="AH300" s="246"/>
      <c r="AI300" s="246"/>
      <c r="AJ300" s="246"/>
      <c r="AK300" s="246"/>
      <c r="AL300" s="246"/>
      <c r="AM300" s="246"/>
      <c r="AN300" s="246"/>
      <c r="AO300" s="246"/>
      <c r="AP300" s="246"/>
      <c r="AQ300" s="246"/>
      <c r="AR300" s="246"/>
      <c r="AS300" s="246"/>
      <c r="AT300" s="246"/>
      <c r="AU300" s="246"/>
      <c r="AV300" s="246"/>
      <c r="AW300" s="246"/>
      <c r="AX300" s="246"/>
      <c r="AY300" s="246"/>
      <c r="AZ300" s="246"/>
      <c r="BA300" s="246"/>
    </row>
    <row r="301" spans="1:53" s="5" customFormat="1" ht="15">
      <c r="B301" s="209">
        <v>10</v>
      </c>
      <c r="C301" s="13" t="s">
        <v>373</v>
      </c>
      <c r="D301" s="14">
        <v>1.4</v>
      </c>
      <c r="E301" s="14">
        <v>0.56000000000000005</v>
      </c>
      <c r="F301" s="230">
        <v>10059</v>
      </c>
      <c r="G301" s="246"/>
      <c r="H301" s="246"/>
      <c r="I301" s="246"/>
      <c r="J301" s="246"/>
      <c r="K301" s="246"/>
      <c r="L301" s="246"/>
      <c r="M301" s="246"/>
      <c r="N301" s="246"/>
      <c r="O301" s="246"/>
      <c r="P301" s="246"/>
      <c r="Q301" s="246"/>
      <c r="R301" s="246"/>
      <c r="S301" s="246"/>
      <c r="T301" s="246"/>
      <c r="U301" s="246"/>
      <c r="V301" s="246"/>
      <c r="W301" s="246"/>
      <c r="X301" s="246"/>
      <c r="Y301" s="246"/>
      <c r="Z301" s="246"/>
      <c r="AA301" s="246"/>
      <c r="AB301" s="246"/>
      <c r="AC301" s="246"/>
      <c r="AD301" s="246"/>
      <c r="AE301" s="246"/>
      <c r="AF301" s="246"/>
      <c r="AG301" s="246"/>
      <c r="AH301" s="246"/>
      <c r="AI301" s="246"/>
      <c r="AJ301" s="246"/>
      <c r="AK301" s="246"/>
      <c r="AL301" s="246"/>
      <c r="AM301" s="246"/>
      <c r="AN301" s="246"/>
      <c r="AO301" s="246"/>
      <c r="AP301" s="246"/>
      <c r="AQ301" s="246"/>
      <c r="AR301" s="246"/>
      <c r="AS301" s="246"/>
      <c r="AT301" s="246"/>
      <c r="AU301" s="246"/>
      <c r="AV301" s="246"/>
      <c r="AW301" s="246"/>
      <c r="AX301" s="246"/>
      <c r="AY301" s="246"/>
      <c r="AZ301" s="246"/>
      <c r="BA301" s="246"/>
    </row>
    <row r="302" spans="1:53" s="5" customFormat="1" ht="15">
      <c r="B302" s="209">
        <v>11</v>
      </c>
      <c r="C302" s="13" t="s">
        <v>374</v>
      </c>
      <c r="D302" s="14">
        <v>1.32</v>
      </c>
      <c r="E302" s="14">
        <v>0.53</v>
      </c>
      <c r="F302" s="230">
        <v>9421</v>
      </c>
      <c r="G302" s="246"/>
      <c r="H302" s="246"/>
      <c r="I302" s="246"/>
      <c r="J302" s="246"/>
      <c r="K302" s="246"/>
      <c r="L302" s="246"/>
      <c r="M302" s="246"/>
      <c r="N302" s="246"/>
      <c r="O302" s="246"/>
      <c r="P302" s="246"/>
      <c r="Q302" s="246"/>
      <c r="R302" s="246"/>
      <c r="S302" s="246"/>
      <c r="T302" s="246"/>
      <c r="U302" s="246"/>
      <c r="V302" s="246"/>
      <c r="W302" s="246"/>
      <c r="X302" s="246"/>
      <c r="Y302" s="246"/>
      <c r="Z302" s="246"/>
      <c r="AA302" s="246"/>
      <c r="AB302" s="246"/>
      <c r="AC302" s="246"/>
      <c r="AD302" s="246"/>
      <c r="AE302" s="246"/>
      <c r="AF302" s="246"/>
      <c r="AG302" s="246"/>
      <c r="AH302" s="246"/>
      <c r="AI302" s="246"/>
      <c r="AJ302" s="246"/>
      <c r="AK302" s="246"/>
      <c r="AL302" s="246"/>
      <c r="AM302" s="246"/>
      <c r="AN302" s="246"/>
      <c r="AO302" s="246"/>
      <c r="AP302" s="246"/>
      <c r="AQ302" s="246"/>
      <c r="AR302" s="246"/>
      <c r="AS302" s="246"/>
      <c r="AT302" s="246"/>
      <c r="AU302" s="246"/>
      <c r="AV302" s="246"/>
      <c r="AW302" s="246"/>
      <c r="AX302" s="246"/>
      <c r="AY302" s="246"/>
      <c r="AZ302" s="246"/>
      <c r="BA302" s="246"/>
    </row>
    <row r="303" spans="1:53" s="5" customFormat="1" ht="15">
      <c r="B303" s="209">
        <v>12</v>
      </c>
      <c r="C303" s="13" t="s">
        <v>225</v>
      </c>
      <c r="D303" s="14">
        <v>1.4</v>
      </c>
      <c r="E303" s="14">
        <v>0.56999999999999995</v>
      </c>
      <c r="F303" s="230">
        <v>9464</v>
      </c>
      <c r="G303" s="246"/>
      <c r="H303" s="246"/>
      <c r="I303" s="246"/>
      <c r="J303" s="246"/>
      <c r="K303" s="246"/>
      <c r="L303" s="246"/>
      <c r="M303" s="246"/>
      <c r="N303" s="246"/>
      <c r="O303" s="246"/>
      <c r="P303" s="246"/>
      <c r="Q303" s="246"/>
      <c r="R303" s="246"/>
      <c r="S303" s="246"/>
      <c r="T303" s="246"/>
      <c r="U303" s="246"/>
      <c r="V303" s="246"/>
      <c r="W303" s="246"/>
      <c r="X303" s="246"/>
      <c r="Y303" s="246"/>
      <c r="Z303" s="246"/>
      <c r="AA303" s="246"/>
      <c r="AB303" s="246"/>
      <c r="AC303" s="246"/>
      <c r="AD303" s="246"/>
      <c r="AE303" s="246"/>
      <c r="AF303" s="246"/>
      <c r="AG303" s="246"/>
      <c r="AH303" s="246"/>
      <c r="AI303" s="246"/>
      <c r="AJ303" s="246"/>
      <c r="AK303" s="246"/>
      <c r="AL303" s="246"/>
      <c r="AM303" s="246"/>
      <c r="AN303" s="246"/>
      <c r="AO303" s="246"/>
      <c r="AP303" s="246"/>
      <c r="AQ303" s="246"/>
      <c r="AR303" s="246"/>
      <c r="AS303" s="246"/>
      <c r="AT303" s="246"/>
      <c r="AU303" s="246"/>
      <c r="AV303" s="246"/>
      <c r="AW303" s="246"/>
      <c r="AX303" s="246"/>
      <c r="AY303" s="246"/>
      <c r="AZ303" s="246"/>
      <c r="BA303" s="246"/>
    </row>
    <row r="304" spans="1:53" s="5" customFormat="1" ht="15">
      <c r="B304" s="209">
        <v>13</v>
      </c>
      <c r="C304" s="13" t="s">
        <v>226</v>
      </c>
      <c r="D304" s="14">
        <v>1.3</v>
      </c>
      <c r="E304" s="14">
        <v>0.53</v>
      </c>
      <c r="F304" s="230">
        <v>8800</v>
      </c>
      <c r="G304" s="246"/>
      <c r="H304" s="246"/>
      <c r="I304" s="246"/>
      <c r="J304" s="246"/>
      <c r="K304" s="246"/>
      <c r="L304" s="246"/>
      <c r="M304" s="246"/>
      <c r="N304" s="246"/>
      <c r="O304" s="246"/>
      <c r="P304" s="246"/>
      <c r="Q304" s="246"/>
      <c r="R304" s="246"/>
      <c r="S304" s="246"/>
      <c r="T304" s="246"/>
      <c r="U304" s="246"/>
      <c r="V304" s="246"/>
      <c r="W304" s="246"/>
      <c r="X304" s="246"/>
      <c r="Y304" s="246"/>
      <c r="Z304" s="246"/>
      <c r="AA304" s="246"/>
      <c r="AB304" s="246"/>
      <c r="AC304" s="246"/>
      <c r="AD304" s="246"/>
      <c r="AE304" s="246"/>
      <c r="AF304" s="246"/>
      <c r="AG304" s="246"/>
      <c r="AH304" s="246"/>
      <c r="AI304" s="246"/>
      <c r="AJ304" s="246"/>
      <c r="AK304" s="246"/>
      <c r="AL304" s="246"/>
      <c r="AM304" s="246"/>
      <c r="AN304" s="246"/>
      <c r="AO304" s="246"/>
      <c r="AP304" s="246"/>
      <c r="AQ304" s="246"/>
      <c r="AR304" s="246"/>
      <c r="AS304" s="246"/>
      <c r="AT304" s="246"/>
      <c r="AU304" s="246"/>
      <c r="AV304" s="246"/>
      <c r="AW304" s="246"/>
      <c r="AX304" s="246"/>
      <c r="AY304" s="246"/>
      <c r="AZ304" s="246"/>
      <c r="BA304" s="246"/>
    </row>
    <row r="305" spans="1:53" s="5" customFormat="1" ht="15">
      <c r="B305" s="209">
        <v>14</v>
      </c>
      <c r="C305" s="13" t="s">
        <v>227</v>
      </c>
      <c r="D305" s="14">
        <v>1.3</v>
      </c>
      <c r="E305" s="14">
        <v>0.51</v>
      </c>
      <c r="F305" s="230">
        <v>8468</v>
      </c>
      <c r="G305" s="246"/>
      <c r="H305" s="246"/>
      <c r="I305" s="246"/>
      <c r="J305" s="246"/>
      <c r="K305" s="246"/>
      <c r="L305" s="246"/>
      <c r="M305" s="246"/>
      <c r="N305" s="246"/>
      <c r="O305" s="246"/>
      <c r="P305" s="246"/>
      <c r="Q305" s="246"/>
      <c r="R305" s="246"/>
      <c r="S305" s="246"/>
      <c r="T305" s="246"/>
      <c r="U305" s="246"/>
      <c r="V305" s="246"/>
      <c r="W305" s="246"/>
      <c r="X305" s="246"/>
      <c r="Y305" s="246"/>
      <c r="Z305" s="246"/>
      <c r="AA305" s="246"/>
      <c r="AB305" s="246"/>
      <c r="AC305" s="246"/>
      <c r="AD305" s="246"/>
      <c r="AE305" s="246"/>
      <c r="AF305" s="246"/>
      <c r="AG305" s="246"/>
      <c r="AH305" s="246"/>
      <c r="AI305" s="246"/>
      <c r="AJ305" s="246"/>
      <c r="AK305" s="246"/>
      <c r="AL305" s="246"/>
      <c r="AM305" s="246"/>
      <c r="AN305" s="246"/>
      <c r="AO305" s="246"/>
      <c r="AP305" s="246"/>
      <c r="AQ305" s="246"/>
      <c r="AR305" s="246"/>
      <c r="AS305" s="246"/>
      <c r="AT305" s="246"/>
      <c r="AU305" s="246"/>
      <c r="AV305" s="246"/>
      <c r="AW305" s="246"/>
      <c r="AX305" s="246"/>
      <c r="AY305" s="246"/>
      <c r="AZ305" s="246"/>
      <c r="BA305" s="246"/>
    </row>
    <row r="306" spans="1:53" s="5" customFormat="1" ht="15">
      <c r="B306" s="209">
        <v>15</v>
      </c>
      <c r="C306" s="13" t="s">
        <v>228</v>
      </c>
      <c r="D306" s="14">
        <v>1.86</v>
      </c>
      <c r="E306" s="14">
        <v>0.75</v>
      </c>
      <c r="F306" s="230">
        <v>21372</v>
      </c>
      <c r="G306" s="246"/>
      <c r="H306" s="246"/>
      <c r="I306" s="246"/>
      <c r="J306" s="246"/>
      <c r="K306" s="246"/>
      <c r="L306" s="246"/>
      <c r="M306" s="246"/>
      <c r="N306" s="246"/>
      <c r="O306" s="246"/>
      <c r="P306" s="246"/>
      <c r="Q306" s="246"/>
      <c r="R306" s="246"/>
      <c r="S306" s="246"/>
      <c r="T306" s="246"/>
      <c r="U306" s="246"/>
      <c r="V306" s="246"/>
      <c r="W306" s="246"/>
      <c r="X306" s="246"/>
      <c r="Y306" s="246"/>
      <c r="Z306" s="246"/>
      <c r="AA306" s="246"/>
      <c r="AB306" s="246"/>
      <c r="AC306" s="246"/>
      <c r="AD306" s="246"/>
      <c r="AE306" s="246"/>
      <c r="AF306" s="246"/>
      <c r="AG306" s="246"/>
      <c r="AH306" s="246"/>
      <c r="AI306" s="246"/>
      <c r="AJ306" s="246"/>
      <c r="AK306" s="246"/>
      <c r="AL306" s="246"/>
      <c r="AM306" s="246"/>
      <c r="AN306" s="246"/>
      <c r="AO306" s="246"/>
      <c r="AP306" s="246"/>
      <c r="AQ306" s="246"/>
      <c r="AR306" s="246"/>
      <c r="AS306" s="246"/>
      <c r="AT306" s="246"/>
      <c r="AU306" s="246"/>
      <c r="AV306" s="246"/>
      <c r="AW306" s="246"/>
      <c r="AX306" s="246"/>
      <c r="AY306" s="246"/>
      <c r="AZ306" s="246"/>
      <c r="BA306" s="246"/>
    </row>
    <row r="307" spans="1:53" s="3" customFormat="1" ht="15">
      <c r="A307" s="5"/>
      <c r="B307" s="208"/>
      <c r="C307" s="25" t="s">
        <v>629</v>
      </c>
      <c r="D307" s="30"/>
      <c r="E307" s="30"/>
      <c r="F307" s="232"/>
      <c r="G307" s="246"/>
      <c r="H307" s="246"/>
      <c r="I307" s="246"/>
      <c r="J307" s="246"/>
      <c r="K307" s="246"/>
      <c r="L307" s="246"/>
      <c r="M307" s="246"/>
      <c r="N307" s="246"/>
      <c r="O307" s="246"/>
      <c r="P307" s="246"/>
      <c r="Q307" s="246"/>
      <c r="R307" s="246"/>
      <c r="S307" s="246"/>
      <c r="T307" s="246"/>
      <c r="U307" s="246"/>
      <c r="V307" s="246"/>
      <c r="W307" s="246"/>
      <c r="X307" s="246"/>
      <c r="Y307" s="246"/>
      <c r="Z307" s="246"/>
      <c r="AA307" s="246"/>
      <c r="AB307" s="246"/>
      <c r="AC307" s="246"/>
      <c r="AD307" s="246"/>
      <c r="AE307" s="246"/>
      <c r="AF307" s="246"/>
      <c r="AG307" s="246"/>
      <c r="AH307" s="246"/>
      <c r="AI307" s="246"/>
      <c r="AJ307" s="246"/>
      <c r="AK307" s="246"/>
      <c r="AL307" s="246"/>
      <c r="AM307" s="246"/>
      <c r="AN307" s="246"/>
      <c r="AO307" s="246"/>
      <c r="AP307" s="246"/>
      <c r="AQ307" s="246"/>
      <c r="AR307" s="246"/>
      <c r="AS307" s="246"/>
      <c r="AT307" s="246"/>
      <c r="AU307" s="246"/>
      <c r="AV307" s="246"/>
      <c r="AW307" s="246"/>
      <c r="AX307" s="246"/>
      <c r="AY307" s="246"/>
      <c r="AZ307" s="246"/>
      <c r="BA307" s="246"/>
    </row>
    <row r="308" spans="1:53" s="5" customFormat="1" ht="15">
      <c r="B308" s="209">
        <v>1</v>
      </c>
      <c r="C308" s="13" t="s">
        <v>230</v>
      </c>
      <c r="D308" s="14">
        <v>1.33</v>
      </c>
      <c r="E308" s="14">
        <v>0.53</v>
      </c>
      <c r="F308" s="230">
        <v>10985</v>
      </c>
      <c r="G308" s="246"/>
      <c r="H308" s="246"/>
      <c r="I308" s="246"/>
      <c r="J308" s="246"/>
      <c r="K308" s="246"/>
      <c r="L308" s="246"/>
      <c r="M308" s="246"/>
      <c r="N308" s="246"/>
      <c r="O308" s="246"/>
      <c r="P308" s="246"/>
      <c r="Q308" s="246"/>
      <c r="R308" s="246"/>
      <c r="S308" s="246"/>
      <c r="T308" s="246"/>
      <c r="U308" s="246"/>
      <c r="V308" s="246"/>
      <c r="W308" s="246"/>
      <c r="X308" s="246"/>
      <c r="Y308" s="246"/>
      <c r="Z308" s="246"/>
      <c r="AA308" s="246"/>
      <c r="AB308" s="246"/>
      <c r="AC308" s="246"/>
      <c r="AD308" s="246"/>
      <c r="AE308" s="246"/>
      <c r="AF308" s="246"/>
      <c r="AG308" s="246"/>
      <c r="AH308" s="246"/>
      <c r="AI308" s="246"/>
      <c r="AJ308" s="246"/>
      <c r="AK308" s="246"/>
      <c r="AL308" s="246"/>
      <c r="AM308" s="246"/>
      <c r="AN308" s="246"/>
      <c r="AO308" s="246"/>
      <c r="AP308" s="246"/>
      <c r="AQ308" s="246"/>
      <c r="AR308" s="246"/>
      <c r="AS308" s="246"/>
      <c r="AT308" s="246"/>
      <c r="AU308" s="246"/>
      <c r="AV308" s="246"/>
      <c r="AW308" s="246"/>
      <c r="AX308" s="246"/>
      <c r="AY308" s="246"/>
      <c r="AZ308" s="246"/>
      <c r="BA308" s="246"/>
    </row>
    <row r="309" spans="1:53" s="5" customFormat="1" ht="15">
      <c r="B309" s="209">
        <v>2</v>
      </c>
      <c r="C309" s="13" t="s">
        <v>231</v>
      </c>
      <c r="D309" s="14">
        <v>0.12</v>
      </c>
      <c r="E309" s="14">
        <v>4.8000000000000001E-2</v>
      </c>
      <c r="F309" s="230">
        <v>696</v>
      </c>
      <c r="G309" s="246"/>
      <c r="H309" s="246"/>
      <c r="I309" s="246"/>
      <c r="J309" s="246"/>
      <c r="K309" s="246"/>
      <c r="L309" s="246"/>
      <c r="M309" s="246"/>
      <c r="N309" s="246"/>
      <c r="O309" s="246"/>
      <c r="P309" s="246"/>
      <c r="Q309" s="246"/>
      <c r="R309" s="246"/>
      <c r="S309" s="246"/>
      <c r="T309" s="246"/>
      <c r="U309" s="246"/>
      <c r="V309" s="246"/>
      <c r="W309" s="246"/>
      <c r="X309" s="246"/>
      <c r="Y309" s="246"/>
      <c r="Z309" s="246"/>
      <c r="AA309" s="246"/>
      <c r="AB309" s="246"/>
      <c r="AC309" s="246"/>
      <c r="AD309" s="246"/>
      <c r="AE309" s="246"/>
      <c r="AF309" s="246"/>
      <c r="AG309" s="246"/>
      <c r="AH309" s="246"/>
      <c r="AI309" s="246"/>
      <c r="AJ309" s="246"/>
      <c r="AK309" s="246"/>
      <c r="AL309" s="246"/>
      <c r="AM309" s="246"/>
      <c r="AN309" s="246"/>
      <c r="AO309" s="246"/>
      <c r="AP309" s="246"/>
      <c r="AQ309" s="246"/>
      <c r="AR309" s="246"/>
      <c r="AS309" s="246"/>
      <c r="AT309" s="246"/>
      <c r="AU309" s="246"/>
      <c r="AV309" s="246"/>
      <c r="AW309" s="246"/>
      <c r="AX309" s="246"/>
      <c r="AY309" s="246"/>
      <c r="AZ309" s="246"/>
      <c r="BA309" s="246"/>
    </row>
    <row r="310" spans="1:53" s="5" customFormat="1" ht="15.75" thickBot="1">
      <c r="B310" s="211">
        <v>3</v>
      </c>
      <c r="C310" s="212" t="s">
        <v>232</v>
      </c>
      <c r="D310" s="213">
        <v>2.46</v>
      </c>
      <c r="E310" s="213">
        <v>1</v>
      </c>
      <c r="F310" s="231">
        <v>16008</v>
      </c>
      <c r="G310" s="246"/>
      <c r="H310" s="246"/>
      <c r="I310" s="246"/>
      <c r="J310" s="246"/>
      <c r="K310" s="246"/>
      <c r="L310" s="246"/>
      <c r="M310" s="246"/>
      <c r="N310" s="246"/>
      <c r="O310" s="246"/>
      <c r="P310" s="246"/>
      <c r="Q310" s="246"/>
      <c r="R310" s="246"/>
      <c r="S310" s="246"/>
      <c r="T310" s="246"/>
      <c r="U310" s="246"/>
      <c r="V310" s="246"/>
      <c r="W310" s="246"/>
      <c r="X310" s="246"/>
      <c r="Y310" s="246"/>
      <c r="Z310" s="246"/>
      <c r="AA310" s="246"/>
      <c r="AB310" s="246"/>
      <c r="AC310" s="246"/>
      <c r="AD310" s="246"/>
      <c r="AE310" s="246"/>
      <c r="AF310" s="246"/>
      <c r="AG310" s="246"/>
      <c r="AH310" s="246"/>
      <c r="AI310" s="246"/>
      <c r="AJ310" s="246"/>
      <c r="AK310" s="246"/>
      <c r="AL310" s="246"/>
      <c r="AM310" s="246"/>
      <c r="AN310" s="246"/>
      <c r="AO310" s="246"/>
      <c r="AP310" s="246"/>
      <c r="AQ310" s="246"/>
      <c r="AR310" s="246"/>
      <c r="AS310" s="246"/>
      <c r="AT310" s="246"/>
      <c r="AU310" s="246"/>
      <c r="AV310" s="246"/>
      <c r="AW310" s="246"/>
      <c r="AX310" s="246"/>
      <c r="AY310" s="246"/>
      <c r="AZ310" s="246"/>
      <c r="BA310" s="246"/>
    </row>
    <row r="311" spans="1:53" s="3" customFormat="1" ht="15">
      <c r="A311" s="5"/>
      <c r="B311" s="214"/>
      <c r="C311" s="215" t="s">
        <v>630</v>
      </c>
      <c r="D311" s="216"/>
      <c r="E311" s="216"/>
      <c r="F311" s="229"/>
      <c r="G311" s="246"/>
      <c r="H311" s="246"/>
      <c r="I311" s="246"/>
      <c r="J311" s="246"/>
      <c r="K311" s="246"/>
      <c r="L311" s="246"/>
      <c r="M311" s="246"/>
      <c r="N311" s="246"/>
      <c r="O311" s="246"/>
      <c r="P311" s="246"/>
      <c r="Q311" s="246"/>
      <c r="R311" s="246"/>
      <c r="S311" s="246"/>
      <c r="T311" s="246"/>
      <c r="U311" s="246"/>
      <c r="V311" s="246"/>
      <c r="W311" s="246"/>
      <c r="X311" s="246"/>
      <c r="Y311" s="246"/>
      <c r="Z311" s="246"/>
      <c r="AA311" s="246"/>
      <c r="AB311" s="246"/>
      <c r="AC311" s="246"/>
      <c r="AD311" s="246"/>
      <c r="AE311" s="246"/>
      <c r="AF311" s="246"/>
      <c r="AG311" s="246"/>
      <c r="AH311" s="246"/>
      <c r="AI311" s="246"/>
      <c r="AJ311" s="246"/>
      <c r="AK311" s="246"/>
      <c r="AL311" s="246"/>
      <c r="AM311" s="246"/>
      <c r="AN311" s="246"/>
      <c r="AO311" s="246"/>
      <c r="AP311" s="246"/>
      <c r="AQ311" s="246"/>
      <c r="AR311" s="246"/>
      <c r="AS311" s="246"/>
      <c r="AT311" s="246"/>
      <c r="AU311" s="246"/>
      <c r="AV311" s="246"/>
      <c r="AW311" s="246"/>
      <c r="AX311" s="246"/>
      <c r="AY311" s="246"/>
      <c r="AZ311" s="246"/>
      <c r="BA311" s="246"/>
    </row>
    <row r="312" spans="1:53" s="5" customFormat="1" ht="15">
      <c r="B312" s="209">
        <v>1</v>
      </c>
      <c r="C312" s="13" t="s">
        <v>234</v>
      </c>
      <c r="D312" s="14">
        <v>0.19400000000000001</v>
      </c>
      <c r="E312" s="14">
        <v>7.8E-2</v>
      </c>
      <c r="F312" s="230">
        <v>2525</v>
      </c>
      <c r="G312" s="246"/>
      <c r="H312" s="246"/>
      <c r="I312" s="246"/>
      <c r="J312" s="246"/>
      <c r="K312" s="246"/>
      <c r="L312" s="246"/>
      <c r="M312" s="246"/>
      <c r="N312" s="246"/>
      <c r="O312" s="246"/>
      <c r="P312" s="246"/>
      <c r="Q312" s="246"/>
      <c r="R312" s="246"/>
      <c r="S312" s="246"/>
      <c r="T312" s="246"/>
      <c r="U312" s="246"/>
      <c r="V312" s="246"/>
      <c r="W312" s="246"/>
      <c r="X312" s="246"/>
      <c r="Y312" s="246"/>
      <c r="Z312" s="246"/>
      <c r="AA312" s="246"/>
      <c r="AB312" s="246"/>
      <c r="AC312" s="246"/>
      <c r="AD312" s="246"/>
      <c r="AE312" s="246"/>
      <c r="AF312" s="246"/>
      <c r="AG312" s="246"/>
      <c r="AH312" s="246"/>
      <c r="AI312" s="246"/>
      <c r="AJ312" s="246"/>
      <c r="AK312" s="246"/>
      <c r="AL312" s="246"/>
      <c r="AM312" s="246"/>
      <c r="AN312" s="246"/>
      <c r="AO312" s="246"/>
      <c r="AP312" s="246"/>
      <c r="AQ312" s="246"/>
      <c r="AR312" s="246"/>
      <c r="AS312" s="246"/>
      <c r="AT312" s="246"/>
      <c r="AU312" s="246"/>
      <c r="AV312" s="246"/>
      <c r="AW312" s="246"/>
      <c r="AX312" s="246"/>
      <c r="AY312" s="246"/>
      <c r="AZ312" s="246"/>
      <c r="BA312" s="246"/>
    </row>
    <row r="313" spans="1:53" s="5" customFormat="1" ht="15">
      <c r="B313" s="209">
        <v>2</v>
      </c>
      <c r="C313" s="13" t="s">
        <v>235</v>
      </c>
      <c r="D313" s="14">
        <v>7.1999999999999995E-2</v>
      </c>
      <c r="E313" s="14">
        <v>2.9000000000000001E-2</v>
      </c>
      <c r="F313" s="230">
        <v>904</v>
      </c>
      <c r="G313" s="246"/>
      <c r="H313" s="246"/>
      <c r="I313" s="246"/>
      <c r="J313" s="246"/>
      <c r="K313" s="246"/>
      <c r="L313" s="246"/>
      <c r="M313" s="246"/>
      <c r="N313" s="246"/>
      <c r="O313" s="246"/>
      <c r="P313" s="246"/>
      <c r="Q313" s="246"/>
      <c r="R313" s="246"/>
      <c r="S313" s="246"/>
      <c r="T313" s="246"/>
      <c r="U313" s="246"/>
      <c r="V313" s="246"/>
      <c r="W313" s="246"/>
      <c r="X313" s="246"/>
      <c r="Y313" s="246"/>
      <c r="Z313" s="246"/>
      <c r="AA313" s="246"/>
      <c r="AB313" s="246"/>
      <c r="AC313" s="246"/>
      <c r="AD313" s="246"/>
      <c r="AE313" s="246"/>
      <c r="AF313" s="246"/>
      <c r="AG313" s="246"/>
      <c r="AH313" s="246"/>
      <c r="AI313" s="246"/>
      <c r="AJ313" s="246"/>
      <c r="AK313" s="246"/>
      <c r="AL313" s="246"/>
      <c r="AM313" s="246"/>
      <c r="AN313" s="246"/>
      <c r="AO313" s="246"/>
      <c r="AP313" s="246"/>
      <c r="AQ313" s="246"/>
      <c r="AR313" s="246"/>
      <c r="AS313" s="246"/>
      <c r="AT313" s="246"/>
      <c r="AU313" s="246"/>
      <c r="AV313" s="246"/>
      <c r="AW313" s="246"/>
      <c r="AX313" s="246"/>
      <c r="AY313" s="246"/>
      <c r="AZ313" s="246"/>
      <c r="BA313" s="246"/>
    </row>
    <row r="314" spans="1:53" s="5" customFormat="1" ht="15">
      <c r="B314" s="209">
        <v>3</v>
      </c>
      <c r="C314" s="13" t="s">
        <v>236</v>
      </c>
      <c r="D314" s="14">
        <v>0.8</v>
      </c>
      <c r="E314" s="14">
        <v>0.32</v>
      </c>
      <c r="F314" s="230">
        <v>9133</v>
      </c>
      <c r="G314" s="246"/>
      <c r="H314" s="246"/>
      <c r="I314" s="246"/>
      <c r="J314" s="246"/>
      <c r="K314" s="246"/>
      <c r="L314" s="246"/>
      <c r="M314" s="246"/>
      <c r="N314" s="246"/>
      <c r="O314" s="246"/>
      <c r="P314" s="246"/>
      <c r="Q314" s="246"/>
      <c r="R314" s="246"/>
      <c r="S314" s="246"/>
      <c r="T314" s="246"/>
      <c r="U314" s="246"/>
      <c r="V314" s="246"/>
      <c r="W314" s="246"/>
      <c r="X314" s="246"/>
      <c r="Y314" s="246"/>
      <c r="Z314" s="246"/>
      <c r="AA314" s="246"/>
      <c r="AB314" s="246"/>
      <c r="AC314" s="246"/>
      <c r="AD314" s="246"/>
      <c r="AE314" s="246"/>
      <c r="AF314" s="246"/>
      <c r="AG314" s="246"/>
      <c r="AH314" s="246"/>
      <c r="AI314" s="246"/>
      <c r="AJ314" s="246"/>
      <c r="AK314" s="246"/>
      <c r="AL314" s="246"/>
      <c r="AM314" s="246"/>
      <c r="AN314" s="246"/>
      <c r="AO314" s="246"/>
      <c r="AP314" s="246"/>
      <c r="AQ314" s="246"/>
      <c r="AR314" s="246"/>
      <c r="AS314" s="246"/>
      <c r="AT314" s="246"/>
      <c r="AU314" s="246"/>
      <c r="AV314" s="246"/>
      <c r="AW314" s="246"/>
      <c r="AX314" s="246"/>
      <c r="AY314" s="246"/>
      <c r="AZ314" s="246"/>
      <c r="BA314" s="246"/>
    </row>
    <row r="315" spans="1:53" s="5" customFormat="1" ht="15">
      <c r="B315" s="209">
        <v>4</v>
      </c>
      <c r="C315" s="13" t="s">
        <v>237</v>
      </c>
      <c r="D315" s="14">
        <v>0.113</v>
      </c>
      <c r="E315" s="14">
        <v>4.4999999999999998E-2</v>
      </c>
      <c r="F315" s="230">
        <v>1310</v>
      </c>
      <c r="G315" s="246"/>
      <c r="H315" s="246"/>
      <c r="I315" s="246"/>
      <c r="J315" s="246"/>
      <c r="K315" s="246"/>
      <c r="L315" s="246"/>
      <c r="M315" s="246"/>
      <c r="N315" s="246"/>
      <c r="O315" s="246"/>
      <c r="P315" s="246"/>
      <c r="Q315" s="246"/>
      <c r="R315" s="246"/>
      <c r="S315" s="246"/>
      <c r="T315" s="246"/>
      <c r="U315" s="246"/>
      <c r="V315" s="246"/>
      <c r="W315" s="246"/>
      <c r="X315" s="246"/>
      <c r="Y315" s="246"/>
      <c r="Z315" s="246"/>
      <c r="AA315" s="246"/>
      <c r="AB315" s="246"/>
      <c r="AC315" s="246"/>
      <c r="AD315" s="246"/>
      <c r="AE315" s="246"/>
      <c r="AF315" s="246"/>
      <c r="AG315" s="246"/>
      <c r="AH315" s="246"/>
      <c r="AI315" s="246"/>
      <c r="AJ315" s="246"/>
      <c r="AK315" s="246"/>
      <c r="AL315" s="246"/>
      <c r="AM315" s="246"/>
      <c r="AN315" s="246"/>
      <c r="AO315" s="246"/>
      <c r="AP315" s="246"/>
      <c r="AQ315" s="246"/>
      <c r="AR315" s="246"/>
      <c r="AS315" s="246"/>
      <c r="AT315" s="246"/>
      <c r="AU315" s="246"/>
      <c r="AV315" s="246"/>
      <c r="AW315" s="246"/>
      <c r="AX315" s="246"/>
      <c r="AY315" s="246"/>
      <c r="AZ315" s="246"/>
      <c r="BA315" s="246"/>
    </row>
    <row r="316" spans="1:53" s="5" customFormat="1" ht="15">
      <c r="B316" s="209">
        <v>5</v>
      </c>
      <c r="C316" s="13" t="s">
        <v>238</v>
      </c>
      <c r="D316" s="14">
        <v>0.11</v>
      </c>
      <c r="E316" s="14">
        <v>4.3999999999999997E-2</v>
      </c>
      <c r="F316" s="230">
        <v>1135</v>
      </c>
      <c r="G316" s="246"/>
      <c r="H316" s="246"/>
      <c r="I316" s="246"/>
      <c r="J316" s="246"/>
      <c r="K316" s="246"/>
      <c r="L316" s="246"/>
      <c r="M316" s="246"/>
      <c r="N316" s="246"/>
      <c r="O316" s="246"/>
      <c r="P316" s="246"/>
      <c r="Q316" s="246"/>
      <c r="R316" s="246"/>
      <c r="S316" s="246"/>
      <c r="T316" s="246"/>
      <c r="U316" s="246"/>
      <c r="V316" s="246"/>
      <c r="W316" s="246"/>
      <c r="X316" s="246"/>
      <c r="Y316" s="246"/>
      <c r="Z316" s="246"/>
      <c r="AA316" s="246"/>
      <c r="AB316" s="246"/>
      <c r="AC316" s="246"/>
      <c r="AD316" s="246"/>
      <c r="AE316" s="246"/>
      <c r="AF316" s="246"/>
      <c r="AG316" s="246"/>
      <c r="AH316" s="246"/>
      <c r="AI316" s="246"/>
      <c r="AJ316" s="246"/>
      <c r="AK316" s="246"/>
      <c r="AL316" s="246"/>
      <c r="AM316" s="246"/>
      <c r="AN316" s="246"/>
      <c r="AO316" s="246"/>
      <c r="AP316" s="246"/>
      <c r="AQ316" s="246"/>
      <c r="AR316" s="246"/>
      <c r="AS316" s="246"/>
      <c r="AT316" s="246"/>
      <c r="AU316" s="246"/>
      <c r="AV316" s="246"/>
      <c r="AW316" s="246"/>
      <c r="AX316" s="246"/>
      <c r="AY316" s="246"/>
      <c r="AZ316" s="246"/>
      <c r="BA316" s="246"/>
    </row>
    <row r="317" spans="1:53" s="3" customFormat="1" ht="15">
      <c r="A317" s="5"/>
      <c r="B317" s="208"/>
      <c r="C317" s="25" t="s">
        <v>631</v>
      </c>
      <c r="D317" s="30"/>
      <c r="E317" s="30"/>
      <c r="F317" s="220"/>
      <c r="G317" s="246"/>
      <c r="H317" s="246"/>
      <c r="I317" s="246"/>
      <c r="J317" s="246"/>
      <c r="K317" s="246"/>
      <c r="L317" s="246"/>
      <c r="M317" s="246"/>
      <c r="N317" s="246"/>
      <c r="O317" s="246"/>
      <c r="P317" s="246"/>
      <c r="Q317" s="246"/>
      <c r="R317" s="246"/>
      <c r="S317" s="246"/>
      <c r="T317" s="246"/>
      <c r="U317" s="246"/>
      <c r="V317" s="246"/>
      <c r="W317" s="246"/>
      <c r="X317" s="246"/>
      <c r="Y317" s="246"/>
      <c r="Z317" s="246"/>
      <c r="AA317" s="246"/>
      <c r="AB317" s="246"/>
      <c r="AC317" s="246"/>
      <c r="AD317" s="246"/>
      <c r="AE317" s="246"/>
      <c r="AF317" s="246"/>
      <c r="AG317" s="246"/>
      <c r="AH317" s="246"/>
      <c r="AI317" s="246"/>
      <c r="AJ317" s="246"/>
      <c r="AK317" s="246"/>
      <c r="AL317" s="246"/>
      <c r="AM317" s="246"/>
      <c r="AN317" s="246"/>
      <c r="AO317" s="246"/>
      <c r="AP317" s="246"/>
      <c r="AQ317" s="246"/>
      <c r="AR317" s="246"/>
      <c r="AS317" s="246"/>
      <c r="AT317" s="246"/>
      <c r="AU317" s="246"/>
      <c r="AV317" s="246"/>
      <c r="AW317" s="246"/>
      <c r="AX317" s="246"/>
      <c r="AY317" s="246"/>
      <c r="AZ317" s="246"/>
      <c r="BA317" s="246"/>
    </row>
    <row r="318" spans="1:53" s="5" customFormat="1" ht="15">
      <c r="B318" s="209">
        <v>1</v>
      </c>
      <c r="C318" s="13" t="s">
        <v>240</v>
      </c>
      <c r="D318" s="14">
        <v>0.02</v>
      </c>
      <c r="E318" s="14">
        <v>8.0000000000000002E-3</v>
      </c>
      <c r="F318" s="227">
        <v>220</v>
      </c>
      <c r="G318" s="246"/>
      <c r="H318" s="246"/>
      <c r="I318" s="246"/>
      <c r="J318" s="246"/>
      <c r="K318" s="246"/>
      <c r="L318" s="246"/>
      <c r="M318" s="246"/>
      <c r="N318" s="246"/>
      <c r="O318" s="246"/>
      <c r="P318" s="246"/>
      <c r="Q318" s="246"/>
      <c r="R318" s="246"/>
      <c r="S318" s="246"/>
      <c r="T318" s="246"/>
      <c r="U318" s="246"/>
      <c r="V318" s="246"/>
      <c r="W318" s="246"/>
      <c r="X318" s="246"/>
      <c r="Y318" s="246"/>
      <c r="Z318" s="246"/>
      <c r="AA318" s="246"/>
      <c r="AB318" s="246"/>
      <c r="AC318" s="246"/>
      <c r="AD318" s="246"/>
      <c r="AE318" s="246"/>
      <c r="AF318" s="246"/>
      <c r="AG318" s="246"/>
      <c r="AH318" s="246"/>
      <c r="AI318" s="246"/>
      <c r="AJ318" s="246"/>
      <c r="AK318" s="246"/>
      <c r="AL318" s="246"/>
      <c r="AM318" s="246"/>
      <c r="AN318" s="246"/>
      <c r="AO318" s="246"/>
      <c r="AP318" s="246"/>
      <c r="AQ318" s="246"/>
      <c r="AR318" s="246"/>
      <c r="AS318" s="246"/>
      <c r="AT318" s="246"/>
      <c r="AU318" s="246"/>
      <c r="AV318" s="246"/>
      <c r="AW318" s="246"/>
      <c r="AX318" s="246"/>
      <c r="AY318" s="246"/>
      <c r="AZ318" s="246"/>
      <c r="BA318" s="246"/>
    </row>
    <row r="319" spans="1:53" s="5" customFormat="1" ht="15">
      <c r="B319" s="209">
        <v>2</v>
      </c>
      <c r="C319" s="13" t="s">
        <v>241</v>
      </c>
      <c r="D319" s="14">
        <v>0.04</v>
      </c>
      <c r="E319" s="14">
        <v>1.6E-2</v>
      </c>
      <c r="F319" s="227">
        <v>432</v>
      </c>
      <c r="G319" s="246"/>
      <c r="H319" s="246"/>
      <c r="I319" s="246"/>
      <c r="J319" s="246"/>
      <c r="K319" s="246"/>
      <c r="L319" s="246"/>
      <c r="M319" s="246"/>
      <c r="N319" s="246"/>
      <c r="O319" s="246"/>
      <c r="P319" s="246"/>
      <c r="Q319" s="246"/>
      <c r="R319" s="246"/>
      <c r="S319" s="246"/>
      <c r="T319" s="246"/>
      <c r="U319" s="246"/>
      <c r="V319" s="246"/>
      <c r="W319" s="246"/>
      <c r="X319" s="246"/>
      <c r="Y319" s="246"/>
      <c r="Z319" s="246"/>
      <c r="AA319" s="246"/>
      <c r="AB319" s="246"/>
      <c r="AC319" s="246"/>
      <c r="AD319" s="246"/>
      <c r="AE319" s="246"/>
      <c r="AF319" s="246"/>
      <c r="AG319" s="246"/>
      <c r="AH319" s="246"/>
      <c r="AI319" s="246"/>
      <c r="AJ319" s="246"/>
      <c r="AK319" s="246"/>
      <c r="AL319" s="246"/>
      <c r="AM319" s="246"/>
      <c r="AN319" s="246"/>
      <c r="AO319" s="246"/>
      <c r="AP319" s="246"/>
      <c r="AQ319" s="246"/>
      <c r="AR319" s="246"/>
      <c r="AS319" s="246"/>
      <c r="AT319" s="246"/>
      <c r="AU319" s="246"/>
      <c r="AV319" s="246"/>
      <c r="AW319" s="246"/>
      <c r="AX319" s="246"/>
      <c r="AY319" s="246"/>
      <c r="AZ319" s="246"/>
      <c r="BA319" s="246"/>
    </row>
    <row r="320" spans="1:53" s="5" customFormat="1" ht="15">
      <c r="B320" s="209">
        <v>3</v>
      </c>
      <c r="C320" s="13" t="s">
        <v>247</v>
      </c>
      <c r="D320" s="14">
        <v>4.1000000000000002E-2</v>
      </c>
      <c r="E320" s="14">
        <v>1.6E-2</v>
      </c>
      <c r="F320" s="227">
        <v>350</v>
      </c>
      <c r="G320" s="246"/>
      <c r="H320" s="246"/>
      <c r="I320" s="246"/>
      <c r="J320" s="246"/>
      <c r="K320" s="246"/>
      <c r="L320" s="246"/>
      <c r="M320" s="246"/>
      <c r="N320" s="246"/>
      <c r="O320" s="246"/>
      <c r="P320" s="246"/>
      <c r="Q320" s="246"/>
      <c r="R320" s="246"/>
      <c r="S320" s="246"/>
      <c r="T320" s="246"/>
      <c r="U320" s="246"/>
      <c r="V320" s="246"/>
      <c r="W320" s="246"/>
      <c r="X320" s="246"/>
      <c r="Y320" s="246"/>
      <c r="Z320" s="246"/>
      <c r="AA320" s="246"/>
      <c r="AB320" s="246"/>
      <c r="AC320" s="246"/>
      <c r="AD320" s="246"/>
      <c r="AE320" s="246"/>
      <c r="AF320" s="246"/>
      <c r="AG320" s="246"/>
      <c r="AH320" s="246"/>
      <c r="AI320" s="246"/>
      <c r="AJ320" s="246"/>
      <c r="AK320" s="246"/>
      <c r="AL320" s="246"/>
      <c r="AM320" s="246"/>
      <c r="AN320" s="246"/>
      <c r="AO320" s="246"/>
      <c r="AP320" s="246"/>
      <c r="AQ320" s="246"/>
      <c r="AR320" s="246"/>
      <c r="AS320" s="246"/>
      <c r="AT320" s="246"/>
      <c r="AU320" s="246"/>
      <c r="AV320" s="246"/>
      <c r="AW320" s="246"/>
      <c r="AX320" s="246"/>
      <c r="AY320" s="246"/>
      <c r="AZ320" s="246"/>
      <c r="BA320" s="246"/>
    </row>
    <row r="321" spans="1:53" s="5" customFormat="1" ht="15">
      <c r="B321" s="209">
        <v>4</v>
      </c>
      <c r="C321" s="13" t="s">
        <v>248</v>
      </c>
      <c r="D321" s="14">
        <v>3.5000000000000003E-2</v>
      </c>
      <c r="E321" s="14">
        <v>1.4E-2</v>
      </c>
      <c r="F321" s="227">
        <v>301</v>
      </c>
      <c r="G321" s="246"/>
      <c r="H321" s="246"/>
      <c r="I321" s="246"/>
      <c r="J321" s="246"/>
      <c r="K321" s="246"/>
      <c r="L321" s="246"/>
      <c r="M321" s="246"/>
      <c r="N321" s="246"/>
      <c r="O321" s="246"/>
      <c r="P321" s="246"/>
      <c r="Q321" s="246"/>
      <c r="R321" s="246"/>
      <c r="S321" s="246"/>
      <c r="T321" s="246"/>
      <c r="U321" s="246"/>
      <c r="V321" s="246"/>
      <c r="W321" s="246"/>
      <c r="X321" s="246"/>
      <c r="Y321" s="246"/>
      <c r="Z321" s="246"/>
      <c r="AA321" s="246"/>
      <c r="AB321" s="246"/>
      <c r="AC321" s="246"/>
      <c r="AD321" s="246"/>
      <c r="AE321" s="246"/>
      <c r="AF321" s="246"/>
      <c r="AG321" s="246"/>
      <c r="AH321" s="246"/>
      <c r="AI321" s="246"/>
      <c r="AJ321" s="246"/>
      <c r="AK321" s="246"/>
      <c r="AL321" s="246"/>
      <c r="AM321" s="246"/>
      <c r="AN321" s="246"/>
      <c r="AO321" s="246"/>
      <c r="AP321" s="246"/>
      <c r="AQ321" s="246"/>
      <c r="AR321" s="246"/>
      <c r="AS321" s="246"/>
      <c r="AT321" s="246"/>
      <c r="AU321" s="246"/>
      <c r="AV321" s="246"/>
      <c r="AW321" s="246"/>
      <c r="AX321" s="246"/>
      <c r="AY321" s="246"/>
      <c r="AZ321" s="246"/>
      <c r="BA321" s="246"/>
    </row>
    <row r="322" spans="1:53" s="5" customFormat="1" ht="15">
      <c r="B322" s="209">
        <v>5</v>
      </c>
      <c r="C322" s="13" t="s">
        <v>251</v>
      </c>
      <c r="D322" s="14">
        <v>0.106</v>
      </c>
      <c r="E322" s="14">
        <v>4.2000000000000003E-2</v>
      </c>
      <c r="F322" s="227">
        <v>900</v>
      </c>
      <c r="G322" s="246"/>
      <c r="H322" s="246"/>
      <c r="I322" s="246"/>
      <c r="J322" s="246"/>
      <c r="K322" s="246"/>
      <c r="L322" s="246"/>
      <c r="M322" s="246"/>
      <c r="N322" s="246"/>
      <c r="O322" s="246"/>
      <c r="P322" s="246"/>
      <c r="Q322" s="246"/>
      <c r="R322" s="246"/>
      <c r="S322" s="246"/>
      <c r="T322" s="246"/>
      <c r="U322" s="246"/>
      <c r="V322" s="246"/>
      <c r="W322" s="246"/>
      <c r="X322" s="246"/>
      <c r="Y322" s="246"/>
      <c r="Z322" s="246"/>
      <c r="AA322" s="246"/>
      <c r="AB322" s="246"/>
      <c r="AC322" s="246"/>
      <c r="AD322" s="246"/>
      <c r="AE322" s="246"/>
      <c r="AF322" s="246"/>
      <c r="AG322" s="246"/>
      <c r="AH322" s="246"/>
      <c r="AI322" s="246"/>
      <c r="AJ322" s="246"/>
      <c r="AK322" s="246"/>
      <c r="AL322" s="246"/>
      <c r="AM322" s="246"/>
      <c r="AN322" s="246"/>
      <c r="AO322" s="246"/>
      <c r="AP322" s="246"/>
      <c r="AQ322" s="246"/>
      <c r="AR322" s="246"/>
      <c r="AS322" s="246"/>
      <c r="AT322" s="246"/>
      <c r="AU322" s="246"/>
      <c r="AV322" s="246"/>
      <c r="AW322" s="246"/>
      <c r="AX322" s="246"/>
      <c r="AY322" s="246"/>
      <c r="AZ322" s="246"/>
      <c r="BA322" s="246"/>
    </row>
    <row r="323" spans="1:53" s="5" customFormat="1" ht="15">
      <c r="B323" s="209">
        <v>6</v>
      </c>
      <c r="C323" s="13" t="s">
        <v>250</v>
      </c>
      <c r="D323" s="14">
        <v>0.29099999999999998</v>
      </c>
      <c r="E323" s="14">
        <v>0.11600000000000001</v>
      </c>
      <c r="F323" s="227">
        <v>2500</v>
      </c>
      <c r="G323" s="246"/>
      <c r="H323" s="246"/>
      <c r="I323" s="246"/>
      <c r="J323" s="246"/>
      <c r="K323" s="246"/>
      <c r="L323" s="246"/>
      <c r="M323" s="246"/>
      <c r="N323" s="246"/>
      <c r="O323" s="246"/>
      <c r="P323" s="246"/>
      <c r="Q323" s="246"/>
      <c r="R323" s="246"/>
      <c r="S323" s="246"/>
      <c r="T323" s="246"/>
      <c r="U323" s="246"/>
      <c r="V323" s="246"/>
      <c r="W323" s="246"/>
      <c r="X323" s="246"/>
      <c r="Y323" s="246"/>
      <c r="Z323" s="246"/>
      <c r="AA323" s="246"/>
      <c r="AB323" s="246"/>
      <c r="AC323" s="246"/>
      <c r="AD323" s="246"/>
      <c r="AE323" s="246"/>
      <c r="AF323" s="246"/>
      <c r="AG323" s="246"/>
      <c r="AH323" s="246"/>
      <c r="AI323" s="246"/>
      <c r="AJ323" s="246"/>
      <c r="AK323" s="246"/>
      <c r="AL323" s="246"/>
      <c r="AM323" s="246"/>
      <c r="AN323" s="246"/>
      <c r="AO323" s="246"/>
      <c r="AP323" s="246"/>
      <c r="AQ323" s="246"/>
      <c r="AR323" s="246"/>
      <c r="AS323" s="246"/>
      <c r="AT323" s="246"/>
      <c r="AU323" s="246"/>
      <c r="AV323" s="246"/>
      <c r="AW323" s="246"/>
      <c r="AX323" s="246"/>
      <c r="AY323" s="246"/>
      <c r="AZ323" s="246"/>
      <c r="BA323" s="246"/>
    </row>
    <row r="324" spans="1:53" s="5" customFormat="1" ht="15">
      <c r="B324" s="209">
        <v>7</v>
      </c>
      <c r="C324" s="13" t="s">
        <v>242</v>
      </c>
      <c r="D324" s="14">
        <v>7.0000000000000007E-2</v>
      </c>
      <c r="E324" s="14">
        <v>2.9000000000000001E-2</v>
      </c>
      <c r="F324" s="227">
        <v>337</v>
      </c>
      <c r="G324" s="246"/>
      <c r="H324" s="246"/>
      <c r="I324" s="246"/>
      <c r="J324" s="246"/>
      <c r="K324" s="246"/>
      <c r="L324" s="246"/>
      <c r="M324" s="246"/>
      <c r="N324" s="246"/>
      <c r="O324" s="246"/>
      <c r="P324" s="246"/>
      <c r="Q324" s="246"/>
      <c r="R324" s="246"/>
      <c r="S324" s="246"/>
      <c r="T324" s="246"/>
      <c r="U324" s="246"/>
      <c r="V324" s="246"/>
      <c r="W324" s="246"/>
      <c r="X324" s="246"/>
      <c r="Y324" s="246"/>
      <c r="Z324" s="246"/>
      <c r="AA324" s="246"/>
      <c r="AB324" s="246"/>
      <c r="AC324" s="246"/>
      <c r="AD324" s="246"/>
      <c r="AE324" s="246"/>
      <c r="AF324" s="246"/>
      <c r="AG324" s="246"/>
      <c r="AH324" s="246"/>
      <c r="AI324" s="246"/>
      <c r="AJ324" s="246"/>
      <c r="AK324" s="246"/>
      <c r="AL324" s="246"/>
      <c r="AM324" s="246"/>
      <c r="AN324" s="246"/>
      <c r="AO324" s="246"/>
      <c r="AP324" s="246"/>
      <c r="AQ324" s="246"/>
      <c r="AR324" s="246"/>
      <c r="AS324" s="246"/>
      <c r="AT324" s="246"/>
      <c r="AU324" s="246"/>
      <c r="AV324" s="246"/>
      <c r="AW324" s="246"/>
      <c r="AX324" s="246"/>
      <c r="AY324" s="246"/>
      <c r="AZ324" s="246"/>
      <c r="BA324" s="246"/>
    </row>
    <row r="325" spans="1:53" s="5" customFormat="1" ht="15">
      <c r="B325" s="209">
        <v>8</v>
      </c>
      <c r="C325" s="13" t="s">
        <v>243</v>
      </c>
      <c r="D325" s="14">
        <v>0.09</v>
      </c>
      <c r="E325" s="14">
        <v>3.5999999999999997E-2</v>
      </c>
      <c r="F325" s="227">
        <v>637</v>
      </c>
      <c r="G325" s="246"/>
      <c r="H325" s="246"/>
      <c r="I325" s="246"/>
      <c r="J325" s="246"/>
      <c r="K325" s="246"/>
      <c r="L325" s="246"/>
      <c r="M325" s="246"/>
      <c r="N325" s="246"/>
      <c r="O325" s="246"/>
      <c r="P325" s="246"/>
      <c r="Q325" s="246"/>
      <c r="R325" s="246"/>
      <c r="S325" s="246"/>
      <c r="T325" s="246"/>
      <c r="U325" s="246"/>
      <c r="V325" s="246"/>
      <c r="W325" s="246"/>
      <c r="X325" s="246"/>
      <c r="Y325" s="246"/>
      <c r="Z325" s="246"/>
      <c r="AA325" s="246"/>
      <c r="AB325" s="246"/>
      <c r="AC325" s="246"/>
      <c r="AD325" s="246"/>
      <c r="AE325" s="246"/>
      <c r="AF325" s="246"/>
      <c r="AG325" s="246"/>
      <c r="AH325" s="246"/>
      <c r="AI325" s="246"/>
      <c r="AJ325" s="246"/>
      <c r="AK325" s="246"/>
      <c r="AL325" s="246"/>
      <c r="AM325" s="246"/>
      <c r="AN325" s="246"/>
      <c r="AO325" s="246"/>
      <c r="AP325" s="246"/>
      <c r="AQ325" s="246"/>
      <c r="AR325" s="246"/>
      <c r="AS325" s="246"/>
      <c r="AT325" s="246"/>
      <c r="AU325" s="246"/>
      <c r="AV325" s="246"/>
      <c r="AW325" s="246"/>
      <c r="AX325" s="246"/>
      <c r="AY325" s="246"/>
      <c r="AZ325" s="246"/>
      <c r="BA325" s="246"/>
    </row>
    <row r="326" spans="1:53" s="5" customFormat="1" ht="15">
      <c r="B326" s="209">
        <v>9</v>
      </c>
      <c r="C326" s="13" t="s">
        <v>244</v>
      </c>
      <c r="D326" s="14">
        <v>0.18</v>
      </c>
      <c r="E326" s="14">
        <v>7.1999999999999995E-2</v>
      </c>
      <c r="F326" s="227">
        <v>1197</v>
      </c>
      <c r="G326" s="246"/>
      <c r="H326" s="246"/>
      <c r="I326" s="246"/>
      <c r="J326" s="246"/>
      <c r="K326" s="246"/>
      <c r="L326" s="246"/>
      <c r="M326" s="246"/>
      <c r="N326" s="246"/>
      <c r="O326" s="246"/>
      <c r="P326" s="246"/>
      <c r="Q326" s="246"/>
      <c r="R326" s="246"/>
      <c r="S326" s="246"/>
      <c r="T326" s="246"/>
      <c r="U326" s="246"/>
      <c r="V326" s="246"/>
      <c r="W326" s="246"/>
      <c r="X326" s="246"/>
      <c r="Y326" s="246"/>
      <c r="Z326" s="246"/>
      <c r="AA326" s="246"/>
      <c r="AB326" s="246"/>
      <c r="AC326" s="246"/>
      <c r="AD326" s="246"/>
      <c r="AE326" s="246"/>
      <c r="AF326" s="246"/>
      <c r="AG326" s="246"/>
      <c r="AH326" s="246"/>
      <c r="AI326" s="246"/>
      <c r="AJ326" s="246"/>
      <c r="AK326" s="246"/>
      <c r="AL326" s="246"/>
      <c r="AM326" s="246"/>
      <c r="AN326" s="246"/>
      <c r="AO326" s="246"/>
      <c r="AP326" s="246"/>
      <c r="AQ326" s="246"/>
      <c r="AR326" s="246"/>
      <c r="AS326" s="246"/>
      <c r="AT326" s="246"/>
      <c r="AU326" s="246"/>
      <c r="AV326" s="246"/>
      <c r="AW326" s="246"/>
      <c r="AX326" s="246"/>
      <c r="AY326" s="246"/>
      <c r="AZ326" s="246"/>
      <c r="BA326" s="246"/>
    </row>
    <row r="327" spans="1:53" s="5" customFormat="1" ht="15">
      <c r="B327" s="209">
        <v>10</v>
      </c>
      <c r="C327" s="13" t="s">
        <v>245</v>
      </c>
      <c r="D327" s="14">
        <v>5.1999999999999998E-2</v>
      </c>
      <c r="E327" s="14">
        <v>2.1000000000000001E-2</v>
      </c>
      <c r="F327" s="227">
        <v>440</v>
      </c>
      <c r="G327" s="246"/>
      <c r="H327" s="246"/>
      <c r="I327" s="246"/>
      <c r="J327" s="246"/>
      <c r="K327" s="246"/>
      <c r="L327" s="246"/>
      <c r="M327" s="246"/>
      <c r="N327" s="246"/>
      <c r="O327" s="246"/>
      <c r="P327" s="246"/>
      <c r="Q327" s="246"/>
      <c r="R327" s="246"/>
      <c r="S327" s="246"/>
      <c r="T327" s="246"/>
      <c r="U327" s="246"/>
      <c r="V327" s="246"/>
      <c r="W327" s="246"/>
      <c r="X327" s="246"/>
      <c r="Y327" s="246"/>
      <c r="Z327" s="246"/>
      <c r="AA327" s="246"/>
      <c r="AB327" s="246"/>
      <c r="AC327" s="246"/>
      <c r="AD327" s="246"/>
      <c r="AE327" s="246"/>
      <c r="AF327" s="246"/>
      <c r="AG327" s="246"/>
      <c r="AH327" s="246"/>
      <c r="AI327" s="246"/>
      <c r="AJ327" s="246"/>
      <c r="AK327" s="246"/>
      <c r="AL327" s="246"/>
      <c r="AM327" s="246"/>
      <c r="AN327" s="246"/>
      <c r="AO327" s="246"/>
      <c r="AP327" s="246"/>
      <c r="AQ327" s="246"/>
      <c r="AR327" s="246"/>
      <c r="AS327" s="246"/>
      <c r="AT327" s="246"/>
      <c r="AU327" s="246"/>
      <c r="AV327" s="246"/>
      <c r="AW327" s="246"/>
      <c r="AX327" s="246"/>
      <c r="AY327" s="246"/>
      <c r="AZ327" s="246"/>
      <c r="BA327" s="246"/>
    </row>
    <row r="328" spans="1:53" s="3" customFormat="1" ht="15">
      <c r="A328" s="5"/>
      <c r="B328" s="208"/>
      <c r="C328" s="25" t="s">
        <v>632</v>
      </c>
      <c r="D328" s="30"/>
      <c r="E328" s="30"/>
      <c r="F328" s="220"/>
      <c r="G328" s="246"/>
      <c r="H328" s="246"/>
      <c r="I328" s="246"/>
      <c r="J328" s="246"/>
      <c r="K328" s="246"/>
      <c r="L328" s="246"/>
      <c r="M328" s="246"/>
      <c r="N328" s="246"/>
      <c r="O328" s="246"/>
      <c r="P328" s="246"/>
      <c r="Q328" s="246"/>
      <c r="R328" s="246"/>
      <c r="S328" s="246"/>
      <c r="T328" s="246"/>
      <c r="U328" s="246"/>
      <c r="V328" s="246"/>
      <c r="W328" s="246"/>
      <c r="X328" s="246"/>
      <c r="Y328" s="246"/>
      <c r="Z328" s="246"/>
      <c r="AA328" s="246"/>
      <c r="AB328" s="246"/>
      <c r="AC328" s="246"/>
      <c r="AD328" s="246"/>
      <c r="AE328" s="246"/>
      <c r="AF328" s="246"/>
      <c r="AG328" s="246"/>
      <c r="AH328" s="246"/>
      <c r="AI328" s="246"/>
      <c r="AJ328" s="246"/>
      <c r="AK328" s="246"/>
      <c r="AL328" s="246"/>
      <c r="AM328" s="246"/>
      <c r="AN328" s="246"/>
      <c r="AO328" s="246"/>
      <c r="AP328" s="246"/>
      <c r="AQ328" s="246"/>
      <c r="AR328" s="246"/>
      <c r="AS328" s="246"/>
      <c r="AT328" s="246"/>
      <c r="AU328" s="246"/>
      <c r="AV328" s="246"/>
      <c r="AW328" s="246"/>
      <c r="AX328" s="246"/>
      <c r="AY328" s="246"/>
      <c r="AZ328" s="246"/>
      <c r="BA328" s="246"/>
    </row>
    <row r="329" spans="1:53" s="5" customFormat="1" ht="15">
      <c r="B329" s="209">
        <v>1</v>
      </c>
      <c r="C329" s="13" t="s">
        <v>249</v>
      </c>
      <c r="D329" s="14">
        <v>0.13400000000000001</v>
      </c>
      <c r="E329" s="14">
        <v>5.2999999999999999E-2</v>
      </c>
      <c r="F329" s="227">
        <v>1067</v>
      </c>
      <c r="G329" s="246"/>
      <c r="H329" s="246"/>
      <c r="I329" s="246"/>
      <c r="J329" s="246"/>
      <c r="K329" s="246"/>
      <c r="L329" s="246"/>
      <c r="M329" s="246"/>
      <c r="N329" s="246"/>
      <c r="O329" s="246"/>
      <c r="P329" s="246"/>
      <c r="Q329" s="246"/>
      <c r="R329" s="246"/>
      <c r="S329" s="246"/>
      <c r="T329" s="246"/>
      <c r="U329" s="246"/>
      <c r="V329" s="246"/>
      <c r="W329" s="246"/>
      <c r="X329" s="246"/>
      <c r="Y329" s="246"/>
      <c r="Z329" s="246"/>
      <c r="AA329" s="246"/>
      <c r="AB329" s="246"/>
      <c r="AC329" s="246"/>
      <c r="AD329" s="246"/>
      <c r="AE329" s="246"/>
      <c r="AF329" s="246"/>
      <c r="AG329" s="246"/>
      <c r="AH329" s="246"/>
      <c r="AI329" s="246"/>
      <c r="AJ329" s="246"/>
      <c r="AK329" s="246"/>
      <c r="AL329" s="246"/>
      <c r="AM329" s="246"/>
      <c r="AN329" s="246"/>
      <c r="AO329" s="246"/>
      <c r="AP329" s="246"/>
      <c r="AQ329" s="246"/>
      <c r="AR329" s="246"/>
      <c r="AS329" s="246"/>
      <c r="AT329" s="246"/>
      <c r="AU329" s="246"/>
      <c r="AV329" s="246"/>
      <c r="AW329" s="246"/>
      <c r="AX329" s="246"/>
      <c r="AY329" s="246"/>
      <c r="AZ329" s="246"/>
      <c r="BA329" s="246"/>
    </row>
    <row r="330" spans="1:53" s="5" customFormat="1" ht="15">
      <c r="B330" s="209">
        <v>2</v>
      </c>
      <c r="C330" s="13" t="s">
        <v>252</v>
      </c>
      <c r="D330" s="14">
        <v>0.06</v>
      </c>
      <c r="E330" s="14">
        <v>2.3E-2</v>
      </c>
      <c r="F330" s="227">
        <v>467</v>
      </c>
      <c r="G330" s="246"/>
      <c r="H330" s="246"/>
      <c r="I330" s="246"/>
      <c r="J330" s="246"/>
      <c r="K330" s="246"/>
      <c r="L330" s="246"/>
      <c r="M330" s="246"/>
      <c r="N330" s="246"/>
      <c r="O330" s="246"/>
      <c r="P330" s="246"/>
      <c r="Q330" s="246"/>
      <c r="R330" s="246"/>
      <c r="S330" s="246"/>
      <c r="T330" s="246"/>
      <c r="U330" s="246"/>
      <c r="V330" s="246"/>
      <c r="W330" s="246"/>
      <c r="X330" s="246"/>
      <c r="Y330" s="246"/>
      <c r="Z330" s="246"/>
      <c r="AA330" s="246"/>
      <c r="AB330" s="246"/>
      <c r="AC330" s="246"/>
      <c r="AD330" s="246"/>
      <c r="AE330" s="246"/>
      <c r="AF330" s="246"/>
      <c r="AG330" s="246"/>
      <c r="AH330" s="246"/>
      <c r="AI330" s="246"/>
      <c r="AJ330" s="246"/>
      <c r="AK330" s="246"/>
      <c r="AL330" s="246"/>
      <c r="AM330" s="246"/>
      <c r="AN330" s="246"/>
      <c r="AO330" s="246"/>
      <c r="AP330" s="246"/>
      <c r="AQ330" s="246"/>
      <c r="AR330" s="246"/>
      <c r="AS330" s="246"/>
      <c r="AT330" s="246"/>
      <c r="AU330" s="246"/>
      <c r="AV330" s="246"/>
      <c r="AW330" s="246"/>
      <c r="AX330" s="246"/>
      <c r="AY330" s="246"/>
      <c r="AZ330" s="246"/>
      <c r="BA330" s="246"/>
    </row>
    <row r="331" spans="1:53" s="5" customFormat="1" ht="15">
      <c r="B331" s="209">
        <v>3</v>
      </c>
      <c r="C331" s="13" t="s">
        <v>253</v>
      </c>
      <c r="D331" s="14">
        <v>7.3999999999999996E-2</v>
      </c>
      <c r="E331" s="14">
        <v>0.03</v>
      </c>
      <c r="F331" s="227">
        <v>600</v>
      </c>
      <c r="G331" s="246"/>
      <c r="H331" s="246"/>
      <c r="I331" s="246"/>
      <c r="J331" s="246"/>
      <c r="K331" s="246"/>
      <c r="L331" s="246"/>
      <c r="M331" s="246"/>
      <c r="N331" s="246"/>
      <c r="O331" s="246"/>
      <c r="P331" s="246"/>
      <c r="Q331" s="246"/>
      <c r="R331" s="246"/>
      <c r="S331" s="246"/>
      <c r="T331" s="246"/>
      <c r="U331" s="246"/>
      <c r="V331" s="246"/>
      <c r="W331" s="246"/>
      <c r="X331" s="246"/>
      <c r="Y331" s="246"/>
      <c r="Z331" s="246"/>
      <c r="AA331" s="246"/>
      <c r="AB331" s="246"/>
      <c r="AC331" s="246"/>
      <c r="AD331" s="246"/>
      <c r="AE331" s="246"/>
      <c r="AF331" s="246"/>
      <c r="AG331" s="246"/>
      <c r="AH331" s="246"/>
      <c r="AI331" s="246"/>
      <c r="AJ331" s="246"/>
      <c r="AK331" s="246"/>
      <c r="AL331" s="246"/>
      <c r="AM331" s="246"/>
      <c r="AN331" s="246"/>
      <c r="AO331" s="246"/>
      <c r="AP331" s="246"/>
      <c r="AQ331" s="246"/>
      <c r="AR331" s="246"/>
      <c r="AS331" s="246"/>
      <c r="AT331" s="246"/>
      <c r="AU331" s="246"/>
      <c r="AV331" s="246"/>
      <c r="AW331" s="246"/>
      <c r="AX331" s="246"/>
      <c r="AY331" s="246"/>
      <c r="AZ331" s="246"/>
      <c r="BA331" s="246"/>
    </row>
    <row r="332" spans="1:53" s="3" customFormat="1" ht="15">
      <c r="A332" s="5"/>
      <c r="B332" s="208"/>
      <c r="C332" s="25" t="s">
        <v>633</v>
      </c>
      <c r="D332" s="30"/>
      <c r="E332" s="30"/>
      <c r="F332" s="220"/>
      <c r="G332" s="246"/>
      <c r="H332" s="246"/>
      <c r="I332" s="246"/>
      <c r="J332" s="246"/>
      <c r="K332" s="246"/>
      <c r="L332" s="246"/>
      <c r="M332" s="246"/>
      <c r="N332" s="246"/>
      <c r="O332" s="246"/>
      <c r="P332" s="246"/>
      <c r="Q332" s="246"/>
      <c r="R332" s="246"/>
      <c r="S332" s="246"/>
      <c r="T332" s="246"/>
      <c r="U332" s="246"/>
      <c r="V332" s="246"/>
      <c r="W332" s="246"/>
      <c r="X332" s="246"/>
      <c r="Y332" s="246"/>
      <c r="Z332" s="246"/>
      <c r="AA332" s="246"/>
      <c r="AB332" s="246"/>
      <c r="AC332" s="246"/>
      <c r="AD332" s="246"/>
      <c r="AE332" s="246"/>
      <c r="AF332" s="246"/>
      <c r="AG332" s="246"/>
      <c r="AH332" s="246"/>
      <c r="AI332" s="246"/>
      <c r="AJ332" s="246"/>
      <c r="AK332" s="246"/>
      <c r="AL332" s="246"/>
      <c r="AM332" s="246"/>
      <c r="AN332" s="246"/>
      <c r="AO332" s="246"/>
      <c r="AP332" s="246"/>
      <c r="AQ332" s="246"/>
      <c r="AR332" s="246"/>
      <c r="AS332" s="246"/>
      <c r="AT332" s="246"/>
      <c r="AU332" s="246"/>
      <c r="AV332" s="246"/>
      <c r="AW332" s="246"/>
      <c r="AX332" s="246"/>
      <c r="AY332" s="246"/>
      <c r="AZ332" s="246"/>
      <c r="BA332" s="246"/>
    </row>
    <row r="333" spans="1:53" s="5" customFormat="1" ht="15">
      <c r="B333" s="209">
        <v>1</v>
      </c>
      <c r="C333" s="13" t="s">
        <v>255</v>
      </c>
      <c r="D333" s="14">
        <v>0.04</v>
      </c>
      <c r="E333" s="14">
        <v>1.6E-2</v>
      </c>
      <c r="F333" s="227">
        <v>226</v>
      </c>
      <c r="G333" s="246"/>
      <c r="H333" s="246"/>
      <c r="I333" s="246"/>
      <c r="J333" s="246"/>
      <c r="K333" s="246"/>
      <c r="L333" s="246"/>
      <c r="M333" s="246"/>
      <c r="N333" s="246"/>
      <c r="O333" s="246"/>
      <c r="P333" s="246"/>
      <c r="Q333" s="246"/>
      <c r="R333" s="246"/>
      <c r="S333" s="246"/>
      <c r="T333" s="246"/>
      <c r="U333" s="246"/>
      <c r="V333" s="246"/>
      <c r="W333" s="246"/>
      <c r="X333" s="246"/>
      <c r="Y333" s="246"/>
      <c r="Z333" s="246"/>
      <c r="AA333" s="246"/>
      <c r="AB333" s="246"/>
      <c r="AC333" s="246"/>
      <c r="AD333" s="246"/>
      <c r="AE333" s="246"/>
      <c r="AF333" s="246"/>
      <c r="AG333" s="246"/>
      <c r="AH333" s="246"/>
      <c r="AI333" s="246"/>
      <c r="AJ333" s="246"/>
      <c r="AK333" s="246"/>
      <c r="AL333" s="246"/>
      <c r="AM333" s="246"/>
      <c r="AN333" s="246"/>
      <c r="AO333" s="246"/>
      <c r="AP333" s="246"/>
      <c r="AQ333" s="246"/>
      <c r="AR333" s="246"/>
      <c r="AS333" s="246"/>
      <c r="AT333" s="246"/>
      <c r="AU333" s="246"/>
      <c r="AV333" s="246"/>
      <c r="AW333" s="246"/>
      <c r="AX333" s="246"/>
      <c r="AY333" s="246"/>
      <c r="AZ333" s="246"/>
      <c r="BA333" s="246"/>
    </row>
    <row r="334" spans="1:53" s="5" customFormat="1" ht="15">
      <c r="B334" s="209">
        <v>2</v>
      </c>
      <c r="C334" s="13" t="s">
        <v>256</v>
      </c>
      <c r="D334" s="14">
        <v>0.10299999999999999</v>
      </c>
      <c r="E334" s="14">
        <v>4.2999999999999997E-2</v>
      </c>
      <c r="F334" s="227">
        <v>559</v>
      </c>
      <c r="G334" s="246"/>
      <c r="H334" s="246"/>
      <c r="I334" s="246"/>
      <c r="J334" s="246"/>
      <c r="K334" s="246"/>
      <c r="L334" s="246"/>
      <c r="M334" s="246"/>
      <c r="N334" s="246"/>
      <c r="O334" s="246"/>
      <c r="P334" s="246"/>
      <c r="Q334" s="246"/>
      <c r="R334" s="246"/>
      <c r="S334" s="246"/>
      <c r="T334" s="246"/>
      <c r="U334" s="246"/>
      <c r="V334" s="246"/>
      <c r="W334" s="246"/>
      <c r="X334" s="246"/>
      <c r="Y334" s="246"/>
      <c r="Z334" s="246"/>
      <c r="AA334" s="246"/>
      <c r="AB334" s="246"/>
      <c r="AC334" s="246"/>
      <c r="AD334" s="246"/>
      <c r="AE334" s="246"/>
      <c r="AF334" s="246"/>
      <c r="AG334" s="246"/>
      <c r="AH334" s="246"/>
      <c r="AI334" s="246"/>
      <c r="AJ334" s="246"/>
      <c r="AK334" s="246"/>
      <c r="AL334" s="246"/>
      <c r="AM334" s="246"/>
      <c r="AN334" s="246"/>
      <c r="AO334" s="246"/>
      <c r="AP334" s="246"/>
      <c r="AQ334" s="246"/>
      <c r="AR334" s="246"/>
      <c r="AS334" s="246"/>
      <c r="AT334" s="246"/>
      <c r="AU334" s="246"/>
      <c r="AV334" s="246"/>
      <c r="AW334" s="246"/>
      <c r="AX334" s="246"/>
      <c r="AY334" s="246"/>
      <c r="AZ334" s="246"/>
      <c r="BA334" s="246"/>
    </row>
    <row r="335" spans="1:53" s="5" customFormat="1" ht="15">
      <c r="B335" s="209">
        <v>3</v>
      </c>
      <c r="C335" s="13" t="s">
        <v>257</v>
      </c>
      <c r="D335" s="14">
        <v>0.02</v>
      </c>
      <c r="E335" s="14">
        <v>8.0000000000000002E-3</v>
      </c>
      <c r="F335" s="227">
        <v>130</v>
      </c>
      <c r="G335" s="246"/>
      <c r="H335" s="246"/>
      <c r="I335" s="246"/>
      <c r="J335" s="246"/>
      <c r="K335" s="246"/>
      <c r="L335" s="246"/>
      <c r="M335" s="246"/>
      <c r="N335" s="246"/>
      <c r="O335" s="246"/>
      <c r="P335" s="246"/>
      <c r="Q335" s="246"/>
      <c r="R335" s="246"/>
      <c r="S335" s="246"/>
      <c r="T335" s="246"/>
      <c r="U335" s="246"/>
      <c r="V335" s="246"/>
      <c r="W335" s="246"/>
      <c r="X335" s="246"/>
      <c r="Y335" s="246"/>
      <c r="Z335" s="246"/>
      <c r="AA335" s="246"/>
      <c r="AB335" s="246"/>
      <c r="AC335" s="246"/>
      <c r="AD335" s="246"/>
      <c r="AE335" s="246"/>
      <c r="AF335" s="246"/>
      <c r="AG335" s="246"/>
      <c r="AH335" s="246"/>
      <c r="AI335" s="246"/>
      <c r="AJ335" s="246"/>
      <c r="AK335" s="246"/>
      <c r="AL335" s="246"/>
      <c r="AM335" s="246"/>
      <c r="AN335" s="246"/>
      <c r="AO335" s="246"/>
      <c r="AP335" s="246"/>
      <c r="AQ335" s="246"/>
      <c r="AR335" s="246"/>
      <c r="AS335" s="246"/>
      <c r="AT335" s="246"/>
      <c r="AU335" s="246"/>
      <c r="AV335" s="246"/>
      <c r="AW335" s="246"/>
      <c r="AX335" s="246"/>
      <c r="AY335" s="246"/>
      <c r="AZ335" s="246"/>
      <c r="BA335" s="246"/>
    </row>
    <row r="336" spans="1:53" s="5" customFormat="1" ht="15">
      <c r="B336" s="209">
        <v>4</v>
      </c>
      <c r="C336" s="13" t="s">
        <v>258</v>
      </c>
      <c r="D336" s="14">
        <v>0.03</v>
      </c>
      <c r="E336" s="14">
        <v>1.2999999999999999E-2</v>
      </c>
      <c r="F336" s="227">
        <v>210</v>
      </c>
      <c r="G336" s="246"/>
      <c r="H336" s="246"/>
      <c r="I336" s="246"/>
      <c r="J336" s="246"/>
      <c r="K336" s="246"/>
      <c r="L336" s="246"/>
      <c r="M336" s="246"/>
      <c r="N336" s="246"/>
      <c r="O336" s="246"/>
      <c r="P336" s="246"/>
      <c r="Q336" s="246"/>
      <c r="R336" s="246"/>
      <c r="S336" s="246"/>
      <c r="T336" s="246"/>
      <c r="U336" s="246"/>
      <c r="V336" s="246"/>
      <c r="W336" s="246"/>
      <c r="X336" s="246"/>
      <c r="Y336" s="246"/>
      <c r="Z336" s="246"/>
      <c r="AA336" s="246"/>
      <c r="AB336" s="246"/>
      <c r="AC336" s="246"/>
      <c r="AD336" s="246"/>
      <c r="AE336" s="246"/>
      <c r="AF336" s="246"/>
      <c r="AG336" s="246"/>
      <c r="AH336" s="246"/>
      <c r="AI336" s="246"/>
      <c r="AJ336" s="246"/>
      <c r="AK336" s="246"/>
      <c r="AL336" s="246"/>
      <c r="AM336" s="246"/>
      <c r="AN336" s="246"/>
      <c r="AO336" s="246"/>
      <c r="AP336" s="246"/>
      <c r="AQ336" s="246"/>
      <c r="AR336" s="246"/>
      <c r="AS336" s="246"/>
      <c r="AT336" s="246"/>
      <c r="AU336" s="246"/>
      <c r="AV336" s="246"/>
      <c r="AW336" s="246"/>
      <c r="AX336" s="246"/>
      <c r="AY336" s="246"/>
      <c r="AZ336" s="246"/>
      <c r="BA336" s="246"/>
    </row>
    <row r="337" spans="1:53" s="5" customFormat="1" ht="15.75" thickBot="1">
      <c r="B337" s="209">
        <v>5</v>
      </c>
      <c r="C337" s="13" t="s">
        <v>259</v>
      </c>
      <c r="D337" s="14">
        <v>0.11</v>
      </c>
      <c r="E337" s="14">
        <v>4.3999999999999997E-2</v>
      </c>
      <c r="F337" s="227">
        <v>546</v>
      </c>
      <c r="G337" s="246"/>
      <c r="H337" s="246"/>
      <c r="I337" s="246"/>
      <c r="J337" s="246"/>
      <c r="K337" s="246"/>
      <c r="L337" s="246"/>
      <c r="M337" s="246"/>
      <c r="N337" s="246"/>
      <c r="O337" s="246"/>
      <c r="P337" s="246"/>
      <c r="Q337" s="246"/>
      <c r="R337" s="246"/>
      <c r="S337" s="246"/>
      <c r="T337" s="246"/>
      <c r="U337" s="246"/>
      <c r="V337" s="246"/>
      <c r="W337" s="246"/>
      <c r="X337" s="246"/>
      <c r="Y337" s="246"/>
      <c r="Z337" s="246"/>
      <c r="AA337" s="246"/>
      <c r="AB337" s="246"/>
      <c r="AC337" s="246"/>
      <c r="AD337" s="246"/>
      <c r="AE337" s="246"/>
      <c r="AF337" s="246"/>
      <c r="AG337" s="246"/>
      <c r="AH337" s="246"/>
      <c r="AI337" s="246"/>
      <c r="AJ337" s="246"/>
      <c r="AK337" s="246"/>
      <c r="AL337" s="246"/>
      <c r="AM337" s="246"/>
      <c r="AN337" s="246"/>
      <c r="AO337" s="246"/>
      <c r="AP337" s="246"/>
      <c r="AQ337" s="246"/>
      <c r="AR337" s="246"/>
      <c r="AS337" s="246"/>
      <c r="AT337" s="246"/>
      <c r="AU337" s="246"/>
      <c r="AV337" s="246"/>
      <c r="AW337" s="246"/>
      <c r="AX337" s="246"/>
      <c r="AY337" s="246"/>
      <c r="AZ337" s="246"/>
      <c r="BA337" s="246"/>
    </row>
    <row r="338" spans="1:53" s="3" customFormat="1" ht="15">
      <c r="A338" s="5"/>
      <c r="B338" s="217"/>
      <c r="C338" s="218" t="s">
        <v>2</v>
      </c>
      <c r="D338" s="219"/>
      <c r="E338" s="219"/>
      <c r="F338" s="225"/>
      <c r="G338" s="246"/>
      <c r="H338" s="246"/>
      <c r="I338" s="246"/>
      <c r="J338" s="246"/>
      <c r="K338" s="246"/>
      <c r="L338" s="246"/>
      <c r="M338" s="246"/>
      <c r="N338" s="246"/>
      <c r="O338" s="246"/>
      <c r="P338" s="246"/>
      <c r="Q338" s="246"/>
      <c r="R338" s="246"/>
      <c r="S338" s="246"/>
      <c r="T338" s="246"/>
      <c r="U338" s="246"/>
      <c r="V338" s="246"/>
      <c r="W338" s="246"/>
      <c r="X338" s="246"/>
      <c r="Y338" s="246"/>
      <c r="Z338" s="246"/>
      <c r="AA338" s="246"/>
      <c r="AB338" s="246"/>
      <c r="AC338" s="246"/>
      <c r="AD338" s="246"/>
      <c r="AE338" s="246"/>
      <c r="AF338" s="246"/>
      <c r="AG338" s="246"/>
      <c r="AH338" s="246"/>
      <c r="AI338" s="246"/>
      <c r="AJ338" s="246"/>
      <c r="AK338" s="246"/>
      <c r="AL338" s="246"/>
      <c r="AM338" s="246"/>
      <c r="AN338" s="246"/>
      <c r="AO338" s="246"/>
      <c r="AP338" s="246"/>
      <c r="AQ338" s="246"/>
      <c r="AR338" s="246"/>
      <c r="AS338" s="246"/>
      <c r="AT338" s="246"/>
      <c r="AU338" s="246"/>
      <c r="AV338" s="246"/>
      <c r="AW338" s="246"/>
      <c r="AX338" s="246"/>
      <c r="AY338" s="246"/>
      <c r="AZ338" s="246"/>
      <c r="BA338" s="246"/>
    </row>
    <row r="339" spans="1:53" s="3" customFormat="1" ht="15">
      <c r="A339" s="5"/>
      <c r="B339" s="208"/>
      <c r="C339" s="25" t="s">
        <v>634</v>
      </c>
      <c r="D339" s="30"/>
      <c r="E339" s="30"/>
      <c r="F339" s="220"/>
      <c r="G339" s="246"/>
      <c r="H339" s="246"/>
      <c r="I339" s="246"/>
      <c r="J339" s="246"/>
      <c r="K339" s="246"/>
      <c r="L339" s="246"/>
      <c r="M339" s="246"/>
      <c r="N339" s="246"/>
      <c r="O339" s="246"/>
      <c r="P339" s="246"/>
      <c r="Q339" s="246"/>
      <c r="R339" s="246"/>
      <c r="S339" s="246"/>
      <c r="T339" s="246"/>
      <c r="U339" s="246"/>
      <c r="V339" s="246"/>
      <c r="W339" s="246"/>
      <c r="X339" s="246"/>
      <c r="Y339" s="246"/>
      <c r="Z339" s="246"/>
      <c r="AA339" s="246"/>
      <c r="AB339" s="246"/>
      <c r="AC339" s="246"/>
      <c r="AD339" s="246"/>
      <c r="AE339" s="246"/>
      <c r="AF339" s="246"/>
      <c r="AG339" s="246"/>
      <c r="AH339" s="246"/>
      <c r="AI339" s="246"/>
      <c r="AJ339" s="246"/>
      <c r="AK339" s="246"/>
      <c r="AL339" s="246"/>
      <c r="AM339" s="246"/>
      <c r="AN339" s="246"/>
      <c r="AO339" s="246"/>
      <c r="AP339" s="246"/>
      <c r="AQ339" s="246"/>
      <c r="AR339" s="246"/>
      <c r="AS339" s="246"/>
      <c r="AT339" s="246"/>
      <c r="AU339" s="246"/>
      <c r="AV339" s="246"/>
      <c r="AW339" s="246"/>
      <c r="AX339" s="246"/>
      <c r="AY339" s="246"/>
      <c r="AZ339" s="246"/>
      <c r="BA339" s="246"/>
    </row>
    <row r="340" spans="1:53" s="5" customFormat="1" ht="15">
      <c r="B340" s="209">
        <v>1</v>
      </c>
      <c r="C340" s="13" t="s">
        <v>261</v>
      </c>
      <c r="D340" s="14">
        <v>0.18</v>
      </c>
      <c r="E340" s="14">
        <v>7.2999999999999995E-2</v>
      </c>
      <c r="F340" s="227">
        <v>820</v>
      </c>
      <c r="G340" s="246"/>
      <c r="H340" s="246"/>
      <c r="I340" s="246"/>
      <c r="J340" s="246"/>
      <c r="K340" s="246"/>
      <c r="L340" s="246"/>
      <c r="M340" s="246"/>
      <c r="N340" s="246"/>
      <c r="O340" s="246"/>
      <c r="P340" s="246"/>
      <c r="Q340" s="246"/>
      <c r="R340" s="246"/>
      <c r="S340" s="246"/>
      <c r="T340" s="246"/>
      <c r="U340" s="246"/>
      <c r="V340" s="246"/>
      <c r="W340" s="246"/>
      <c r="X340" s="246"/>
      <c r="Y340" s="246"/>
      <c r="Z340" s="246"/>
      <c r="AA340" s="246"/>
      <c r="AB340" s="246"/>
      <c r="AC340" s="246"/>
      <c r="AD340" s="246"/>
      <c r="AE340" s="246"/>
      <c r="AF340" s="246"/>
      <c r="AG340" s="246"/>
      <c r="AH340" s="246"/>
      <c r="AI340" s="246"/>
      <c r="AJ340" s="246"/>
      <c r="AK340" s="246"/>
      <c r="AL340" s="246"/>
      <c r="AM340" s="246"/>
      <c r="AN340" s="246"/>
      <c r="AO340" s="246"/>
      <c r="AP340" s="246"/>
      <c r="AQ340" s="246"/>
      <c r="AR340" s="246"/>
      <c r="AS340" s="246"/>
      <c r="AT340" s="246"/>
      <c r="AU340" s="246"/>
      <c r="AV340" s="246"/>
      <c r="AW340" s="246"/>
      <c r="AX340" s="246"/>
      <c r="AY340" s="246"/>
      <c r="AZ340" s="246"/>
      <c r="BA340" s="246"/>
    </row>
    <row r="341" spans="1:53" s="5" customFormat="1" ht="15">
      <c r="B341" s="209">
        <v>2</v>
      </c>
      <c r="C341" s="13" t="s">
        <v>398</v>
      </c>
      <c r="D341" s="14">
        <v>0.25</v>
      </c>
      <c r="E341" s="14">
        <v>0.1</v>
      </c>
      <c r="F341" s="227">
        <v>1066</v>
      </c>
      <c r="G341" s="246"/>
      <c r="H341" s="246"/>
      <c r="I341" s="246"/>
      <c r="J341" s="246"/>
      <c r="K341" s="246"/>
      <c r="L341" s="246"/>
      <c r="M341" s="246"/>
      <c r="N341" s="246"/>
      <c r="O341" s="246"/>
      <c r="P341" s="246"/>
      <c r="Q341" s="246"/>
      <c r="R341" s="246"/>
      <c r="S341" s="246"/>
      <c r="T341" s="246"/>
      <c r="U341" s="246"/>
      <c r="V341" s="246"/>
      <c r="W341" s="246"/>
      <c r="X341" s="246"/>
      <c r="Y341" s="246"/>
      <c r="Z341" s="246"/>
      <c r="AA341" s="246"/>
      <c r="AB341" s="246"/>
      <c r="AC341" s="246"/>
      <c r="AD341" s="246"/>
      <c r="AE341" s="246"/>
      <c r="AF341" s="246"/>
      <c r="AG341" s="246"/>
      <c r="AH341" s="246"/>
      <c r="AI341" s="246"/>
      <c r="AJ341" s="246"/>
      <c r="AK341" s="246"/>
      <c r="AL341" s="246"/>
      <c r="AM341" s="246"/>
      <c r="AN341" s="246"/>
      <c r="AO341" s="246"/>
      <c r="AP341" s="246"/>
      <c r="AQ341" s="246"/>
      <c r="AR341" s="246"/>
      <c r="AS341" s="246"/>
      <c r="AT341" s="246"/>
      <c r="AU341" s="246"/>
      <c r="AV341" s="246"/>
      <c r="AW341" s="246"/>
      <c r="AX341" s="246"/>
      <c r="AY341" s="246"/>
      <c r="AZ341" s="246"/>
      <c r="BA341" s="246"/>
    </row>
    <row r="342" spans="1:53" s="5" customFormat="1" ht="15">
      <c r="B342" s="209">
        <v>3</v>
      </c>
      <c r="C342" s="13" t="s">
        <v>262</v>
      </c>
      <c r="D342" s="14">
        <v>0.35</v>
      </c>
      <c r="E342" s="14">
        <v>0.14599999999999999</v>
      </c>
      <c r="F342" s="227">
        <v>1343</v>
      </c>
      <c r="G342" s="246"/>
      <c r="H342" s="246"/>
      <c r="I342" s="246"/>
      <c r="J342" s="246"/>
      <c r="K342" s="246"/>
      <c r="L342" s="246"/>
      <c r="M342" s="246"/>
      <c r="N342" s="246"/>
      <c r="O342" s="246"/>
      <c r="P342" s="246"/>
      <c r="Q342" s="246"/>
      <c r="R342" s="246"/>
      <c r="S342" s="246"/>
      <c r="T342" s="246"/>
      <c r="U342" s="246"/>
      <c r="V342" s="246"/>
      <c r="W342" s="246"/>
      <c r="X342" s="246"/>
      <c r="Y342" s="246"/>
      <c r="Z342" s="246"/>
      <c r="AA342" s="246"/>
      <c r="AB342" s="246"/>
      <c r="AC342" s="246"/>
      <c r="AD342" s="246"/>
      <c r="AE342" s="246"/>
      <c r="AF342" s="246"/>
      <c r="AG342" s="246"/>
      <c r="AH342" s="246"/>
      <c r="AI342" s="246"/>
      <c r="AJ342" s="246"/>
      <c r="AK342" s="246"/>
      <c r="AL342" s="246"/>
      <c r="AM342" s="246"/>
      <c r="AN342" s="246"/>
      <c r="AO342" s="246"/>
      <c r="AP342" s="246"/>
      <c r="AQ342" s="246"/>
      <c r="AR342" s="246"/>
      <c r="AS342" s="246"/>
      <c r="AT342" s="246"/>
      <c r="AU342" s="246"/>
      <c r="AV342" s="246"/>
      <c r="AW342" s="246"/>
      <c r="AX342" s="246"/>
      <c r="AY342" s="246"/>
      <c r="AZ342" s="246"/>
      <c r="BA342" s="246"/>
    </row>
    <row r="343" spans="1:53" s="5" customFormat="1" ht="15">
      <c r="B343" s="209">
        <v>4</v>
      </c>
      <c r="C343" s="13" t="s">
        <v>263</v>
      </c>
      <c r="D343" s="14">
        <v>0.22</v>
      </c>
      <c r="E343" s="14">
        <v>9.0999999999999998E-2</v>
      </c>
      <c r="F343" s="227">
        <v>772</v>
      </c>
      <c r="G343" s="246"/>
      <c r="H343" s="246"/>
      <c r="I343" s="246"/>
      <c r="J343" s="246"/>
      <c r="K343" s="246"/>
      <c r="L343" s="246"/>
      <c r="M343" s="246"/>
      <c r="N343" s="246"/>
      <c r="O343" s="246"/>
      <c r="P343" s="246"/>
      <c r="Q343" s="246"/>
      <c r="R343" s="246"/>
      <c r="S343" s="246"/>
      <c r="T343" s="246"/>
      <c r="U343" s="246"/>
      <c r="V343" s="246"/>
      <c r="W343" s="246"/>
      <c r="X343" s="246"/>
      <c r="Y343" s="246"/>
      <c r="Z343" s="246"/>
      <c r="AA343" s="246"/>
      <c r="AB343" s="246"/>
      <c r="AC343" s="246"/>
      <c r="AD343" s="246"/>
      <c r="AE343" s="246"/>
      <c r="AF343" s="246"/>
      <c r="AG343" s="246"/>
      <c r="AH343" s="246"/>
      <c r="AI343" s="246"/>
      <c r="AJ343" s="246"/>
      <c r="AK343" s="246"/>
      <c r="AL343" s="246"/>
      <c r="AM343" s="246"/>
      <c r="AN343" s="246"/>
      <c r="AO343" s="246"/>
      <c r="AP343" s="246"/>
      <c r="AQ343" s="246"/>
      <c r="AR343" s="246"/>
      <c r="AS343" s="246"/>
      <c r="AT343" s="246"/>
      <c r="AU343" s="246"/>
      <c r="AV343" s="246"/>
      <c r="AW343" s="246"/>
      <c r="AX343" s="246"/>
      <c r="AY343" s="246"/>
      <c r="AZ343" s="246"/>
      <c r="BA343" s="246"/>
    </row>
    <row r="344" spans="1:53" s="5" customFormat="1" ht="15">
      <c r="B344" s="209">
        <v>5</v>
      </c>
      <c r="C344" s="13" t="s">
        <v>264</v>
      </c>
      <c r="D344" s="14">
        <v>0.47</v>
      </c>
      <c r="E344" s="14">
        <v>0.19500000000000001</v>
      </c>
      <c r="F344" s="227">
        <v>1697</v>
      </c>
      <c r="G344" s="246"/>
      <c r="H344" s="246"/>
      <c r="I344" s="246"/>
      <c r="J344" s="246"/>
      <c r="K344" s="246"/>
      <c r="L344" s="246"/>
      <c r="M344" s="246"/>
      <c r="N344" s="246"/>
      <c r="O344" s="246"/>
      <c r="P344" s="246"/>
      <c r="Q344" s="246"/>
      <c r="R344" s="246"/>
      <c r="S344" s="246"/>
      <c r="T344" s="246"/>
      <c r="U344" s="246"/>
      <c r="V344" s="246"/>
      <c r="W344" s="246"/>
      <c r="X344" s="246"/>
      <c r="Y344" s="246"/>
      <c r="Z344" s="246"/>
      <c r="AA344" s="246"/>
      <c r="AB344" s="246"/>
      <c r="AC344" s="246"/>
      <c r="AD344" s="246"/>
      <c r="AE344" s="246"/>
      <c r="AF344" s="246"/>
      <c r="AG344" s="246"/>
      <c r="AH344" s="246"/>
      <c r="AI344" s="246"/>
      <c r="AJ344" s="246"/>
      <c r="AK344" s="246"/>
      <c r="AL344" s="246"/>
      <c r="AM344" s="246"/>
      <c r="AN344" s="246"/>
      <c r="AO344" s="246"/>
      <c r="AP344" s="246"/>
      <c r="AQ344" s="246"/>
      <c r="AR344" s="246"/>
      <c r="AS344" s="246"/>
      <c r="AT344" s="246"/>
      <c r="AU344" s="246"/>
      <c r="AV344" s="246"/>
      <c r="AW344" s="246"/>
      <c r="AX344" s="246"/>
      <c r="AY344" s="246"/>
      <c r="AZ344" s="246"/>
      <c r="BA344" s="246"/>
    </row>
    <row r="345" spans="1:53" s="5" customFormat="1" ht="15">
      <c r="B345" s="209">
        <v>6</v>
      </c>
      <c r="C345" s="13" t="s">
        <v>265</v>
      </c>
      <c r="D345" s="14">
        <v>0.59</v>
      </c>
      <c r="E345" s="14">
        <v>0.24399999999999999</v>
      </c>
      <c r="F345" s="227">
        <v>1739</v>
      </c>
      <c r="G345" s="246"/>
      <c r="H345" s="246"/>
      <c r="I345" s="246"/>
      <c r="J345" s="246"/>
      <c r="K345" s="246"/>
      <c r="L345" s="246"/>
      <c r="M345" s="246"/>
      <c r="N345" s="246"/>
      <c r="O345" s="246"/>
      <c r="P345" s="246"/>
      <c r="Q345" s="246"/>
      <c r="R345" s="246"/>
      <c r="S345" s="246"/>
      <c r="T345" s="246"/>
      <c r="U345" s="246"/>
      <c r="V345" s="246"/>
      <c r="W345" s="246"/>
      <c r="X345" s="246"/>
      <c r="Y345" s="246"/>
      <c r="Z345" s="246"/>
      <c r="AA345" s="246"/>
      <c r="AB345" s="246"/>
      <c r="AC345" s="246"/>
      <c r="AD345" s="246"/>
      <c r="AE345" s="246"/>
      <c r="AF345" s="246"/>
      <c r="AG345" s="246"/>
      <c r="AH345" s="246"/>
      <c r="AI345" s="246"/>
      <c r="AJ345" s="246"/>
      <c r="AK345" s="246"/>
      <c r="AL345" s="246"/>
      <c r="AM345" s="246"/>
      <c r="AN345" s="246"/>
      <c r="AO345" s="246"/>
      <c r="AP345" s="246"/>
      <c r="AQ345" s="246"/>
      <c r="AR345" s="246"/>
      <c r="AS345" s="246"/>
      <c r="AT345" s="246"/>
      <c r="AU345" s="246"/>
      <c r="AV345" s="246"/>
      <c r="AW345" s="246"/>
      <c r="AX345" s="246"/>
      <c r="AY345" s="246"/>
      <c r="AZ345" s="246"/>
      <c r="BA345" s="246"/>
    </row>
    <row r="346" spans="1:53" s="5" customFormat="1" ht="15">
      <c r="B346" s="209">
        <v>7</v>
      </c>
      <c r="C346" s="13" t="s">
        <v>691</v>
      </c>
      <c r="D346" s="14">
        <v>0.35</v>
      </c>
      <c r="E346" s="14">
        <v>0.14699999999999999</v>
      </c>
      <c r="F346" s="227">
        <v>1613</v>
      </c>
      <c r="G346" s="246"/>
      <c r="H346" s="246"/>
      <c r="I346" s="246"/>
      <c r="J346" s="246"/>
      <c r="K346" s="246"/>
      <c r="L346" s="246"/>
      <c r="M346" s="246"/>
      <c r="N346" s="246"/>
      <c r="O346" s="246"/>
      <c r="P346" s="246"/>
      <c r="Q346" s="246"/>
      <c r="R346" s="246"/>
      <c r="S346" s="246"/>
      <c r="T346" s="246"/>
      <c r="U346" s="246"/>
      <c r="V346" s="246"/>
      <c r="W346" s="246"/>
      <c r="X346" s="246"/>
      <c r="Y346" s="246"/>
      <c r="Z346" s="246"/>
      <c r="AA346" s="246"/>
      <c r="AB346" s="246"/>
      <c r="AC346" s="246"/>
      <c r="AD346" s="246"/>
      <c r="AE346" s="246"/>
      <c r="AF346" s="246"/>
      <c r="AG346" s="246"/>
      <c r="AH346" s="246"/>
      <c r="AI346" s="246"/>
      <c r="AJ346" s="246"/>
      <c r="AK346" s="246"/>
      <c r="AL346" s="246"/>
      <c r="AM346" s="246"/>
      <c r="AN346" s="246"/>
      <c r="AO346" s="246"/>
      <c r="AP346" s="246"/>
      <c r="AQ346" s="246"/>
      <c r="AR346" s="246"/>
      <c r="AS346" s="246"/>
      <c r="AT346" s="246"/>
      <c r="AU346" s="246"/>
      <c r="AV346" s="246"/>
      <c r="AW346" s="246"/>
      <c r="AX346" s="246"/>
      <c r="AY346" s="246"/>
      <c r="AZ346" s="246"/>
      <c r="BA346" s="246"/>
    </row>
    <row r="347" spans="1:53" s="5" customFormat="1" ht="15">
      <c r="B347" s="209">
        <v>8</v>
      </c>
      <c r="C347" s="13" t="s">
        <v>266</v>
      </c>
      <c r="D347" s="14">
        <v>0.71</v>
      </c>
      <c r="E347" s="14">
        <v>0.29299999999999998</v>
      </c>
      <c r="F347" s="227">
        <v>2190</v>
      </c>
      <c r="G347" s="246"/>
      <c r="H347" s="246"/>
      <c r="I347" s="246"/>
      <c r="J347" s="246"/>
      <c r="K347" s="246"/>
      <c r="L347" s="246"/>
      <c r="M347" s="246"/>
      <c r="N347" s="246"/>
      <c r="O347" s="246"/>
      <c r="P347" s="246"/>
      <c r="Q347" s="246"/>
      <c r="R347" s="246"/>
      <c r="S347" s="246"/>
      <c r="T347" s="246"/>
      <c r="U347" s="246"/>
      <c r="V347" s="246"/>
      <c r="W347" s="246"/>
      <c r="X347" s="246"/>
      <c r="Y347" s="246"/>
      <c r="Z347" s="246"/>
      <c r="AA347" s="246"/>
      <c r="AB347" s="246"/>
      <c r="AC347" s="246"/>
      <c r="AD347" s="246"/>
      <c r="AE347" s="246"/>
      <c r="AF347" s="246"/>
      <c r="AG347" s="246"/>
      <c r="AH347" s="246"/>
      <c r="AI347" s="246"/>
      <c r="AJ347" s="246"/>
      <c r="AK347" s="246"/>
      <c r="AL347" s="246"/>
      <c r="AM347" s="246"/>
      <c r="AN347" s="246"/>
      <c r="AO347" s="246"/>
      <c r="AP347" s="246"/>
      <c r="AQ347" s="246"/>
      <c r="AR347" s="246"/>
      <c r="AS347" s="246"/>
      <c r="AT347" s="246"/>
      <c r="AU347" s="246"/>
      <c r="AV347" s="246"/>
      <c r="AW347" s="246"/>
      <c r="AX347" s="246"/>
      <c r="AY347" s="246"/>
      <c r="AZ347" s="246"/>
      <c r="BA347" s="246"/>
    </row>
    <row r="348" spans="1:53" s="5" customFormat="1" ht="15">
      <c r="B348" s="209">
        <v>9</v>
      </c>
      <c r="C348" s="13" t="s">
        <v>267</v>
      </c>
      <c r="D348" s="14">
        <v>0.24</v>
      </c>
      <c r="E348" s="14">
        <v>0.1</v>
      </c>
      <c r="F348" s="227">
        <v>1101</v>
      </c>
      <c r="G348" s="246"/>
      <c r="H348" s="246"/>
      <c r="I348" s="246"/>
      <c r="J348" s="246"/>
      <c r="K348" s="246"/>
      <c r="L348" s="246"/>
      <c r="M348" s="246"/>
      <c r="N348" s="246"/>
      <c r="O348" s="246"/>
      <c r="P348" s="246"/>
      <c r="Q348" s="246"/>
      <c r="R348" s="246"/>
      <c r="S348" s="246"/>
      <c r="T348" s="246"/>
      <c r="U348" s="246"/>
      <c r="V348" s="246"/>
      <c r="W348" s="246"/>
      <c r="X348" s="246"/>
      <c r="Y348" s="246"/>
      <c r="Z348" s="246"/>
      <c r="AA348" s="246"/>
      <c r="AB348" s="246"/>
      <c r="AC348" s="246"/>
      <c r="AD348" s="246"/>
      <c r="AE348" s="246"/>
      <c r="AF348" s="246"/>
      <c r="AG348" s="246"/>
      <c r="AH348" s="246"/>
      <c r="AI348" s="246"/>
      <c r="AJ348" s="246"/>
      <c r="AK348" s="246"/>
      <c r="AL348" s="246"/>
      <c r="AM348" s="246"/>
      <c r="AN348" s="246"/>
      <c r="AO348" s="246"/>
      <c r="AP348" s="246"/>
      <c r="AQ348" s="246"/>
      <c r="AR348" s="246"/>
      <c r="AS348" s="246"/>
      <c r="AT348" s="246"/>
      <c r="AU348" s="246"/>
      <c r="AV348" s="246"/>
      <c r="AW348" s="246"/>
      <c r="AX348" s="246"/>
      <c r="AY348" s="246"/>
      <c r="AZ348" s="246"/>
      <c r="BA348" s="246"/>
    </row>
    <row r="349" spans="1:53" s="5" customFormat="1" ht="15">
      <c r="B349" s="209">
        <v>10</v>
      </c>
      <c r="C349" s="13" t="s">
        <v>268</v>
      </c>
      <c r="D349" s="14">
        <v>0.49</v>
      </c>
      <c r="E349" s="14">
        <v>0.20300000000000001</v>
      </c>
      <c r="F349" s="227">
        <v>1948</v>
      </c>
      <c r="G349" s="246"/>
      <c r="H349" s="246"/>
      <c r="I349" s="246"/>
      <c r="J349" s="246"/>
      <c r="K349" s="246"/>
      <c r="L349" s="246"/>
      <c r="M349" s="246"/>
      <c r="N349" s="246"/>
      <c r="O349" s="246"/>
      <c r="P349" s="246"/>
      <c r="Q349" s="246"/>
      <c r="R349" s="246"/>
      <c r="S349" s="246"/>
      <c r="T349" s="246"/>
      <c r="U349" s="246"/>
      <c r="V349" s="246"/>
      <c r="W349" s="246"/>
      <c r="X349" s="246"/>
      <c r="Y349" s="246"/>
      <c r="Z349" s="246"/>
      <c r="AA349" s="246"/>
      <c r="AB349" s="246"/>
      <c r="AC349" s="246"/>
      <c r="AD349" s="246"/>
      <c r="AE349" s="246"/>
      <c r="AF349" s="246"/>
      <c r="AG349" s="246"/>
      <c r="AH349" s="246"/>
      <c r="AI349" s="246"/>
      <c r="AJ349" s="246"/>
      <c r="AK349" s="246"/>
      <c r="AL349" s="246"/>
      <c r="AM349" s="246"/>
      <c r="AN349" s="246"/>
      <c r="AO349" s="246"/>
      <c r="AP349" s="246"/>
      <c r="AQ349" s="246"/>
      <c r="AR349" s="246"/>
      <c r="AS349" s="246"/>
      <c r="AT349" s="246"/>
      <c r="AU349" s="246"/>
      <c r="AV349" s="246"/>
      <c r="AW349" s="246"/>
      <c r="AX349" s="246"/>
      <c r="AY349" s="246"/>
      <c r="AZ349" s="246"/>
      <c r="BA349" s="246"/>
    </row>
    <row r="350" spans="1:53" s="5" customFormat="1" ht="15">
      <c r="B350" s="209">
        <v>11</v>
      </c>
      <c r="C350" s="13" t="s">
        <v>269</v>
      </c>
      <c r="D350" s="14">
        <v>0.31</v>
      </c>
      <c r="E350" s="14">
        <v>0.127</v>
      </c>
      <c r="F350" s="227">
        <v>1221</v>
      </c>
      <c r="G350" s="246"/>
      <c r="H350" s="246"/>
      <c r="I350" s="246"/>
      <c r="J350" s="246"/>
      <c r="K350" s="246"/>
      <c r="L350" s="246"/>
      <c r="M350" s="246"/>
      <c r="N350" s="246"/>
      <c r="O350" s="246"/>
      <c r="P350" s="246"/>
      <c r="Q350" s="246"/>
      <c r="R350" s="246"/>
      <c r="S350" s="246"/>
      <c r="T350" s="246"/>
      <c r="U350" s="246"/>
      <c r="V350" s="246"/>
      <c r="W350" s="246"/>
      <c r="X350" s="246"/>
      <c r="Y350" s="246"/>
      <c r="Z350" s="246"/>
      <c r="AA350" s="246"/>
      <c r="AB350" s="246"/>
      <c r="AC350" s="246"/>
      <c r="AD350" s="246"/>
      <c r="AE350" s="246"/>
      <c r="AF350" s="246"/>
      <c r="AG350" s="246"/>
      <c r="AH350" s="246"/>
      <c r="AI350" s="246"/>
      <c r="AJ350" s="246"/>
      <c r="AK350" s="246"/>
      <c r="AL350" s="246"/>
      <c r="AM350" s="246"/>
      <c r="AN350" s="246"/>
      <c r="AO350" s="246"/>
      <c r="AP350" s="246"/>
      <c r="AQ350" s="246"/>
      <c r="AR350" s="246"/>
      <c r="AS350" s="246"/>
      <c r="AT350" s="246"/>
      <c r="AU350" s="246"/>
      <c r="AV350" s="246"/>
      <c r="AW350" s="246"/>
      <c r="AX350" s="246"/>
      <c r="AY350" s="246"/>
      <c r="AZ350" s="246"/>
      <c r="BA350" s="246"/>
    </row>
    <row r="351" spans="1:53" s="5" customFormat="1" ht="15">
      <c r="B351" s="209">
        <v>12</v>
      </c>
      <c r="C351" s="13" t="s">
        <v>270</v>
      </c>
      <c r="D351" s="14">
        <v>0.64</v>
      </c>
      <c r="E351" s="14">
        <v>0.26500000000000001</v>
      </c>
      <c r="F351" s="227">
        <v>2313</v>
      </c>
      <c r="G351" s="246"/>
      <c r="H351" s="246"/>
      <c r="I351" s="246"/>
      <c r="J351" s="246"/>
      <c r="K351" s="246"/>
      <c r="L351" s="246"/>
      <c r="M351" s="246"/>
      <c r="N351" s="246"/>
      <c r="O351" s="246"/>
      <c r="P351" s="246"/>
      <c r="Q351" s="246"/>
      <c r="R351" s="246"/>
      <c r="S351" s="246"/>
      <c r="T351" s="246"/>
      <c r="U351" s="246"/>
      <c r="V351" s="246"/>
      <c r="W351" s="246"/>
      <c r="X351" s="246"/>
      <c r="Y351" s="246"/>
      <c r="Z351" s="246"/>
      <c r="AA351" s="246"/>
      <c r="AB351" s="246"/>
      <c r="AC351" s="246"/>
      <c r="AD351" s="246"/>
      <c r="AE351" s="246"/>
      <c r="AF351" s="246"/>
      <c r="AG351" s="246"/>
      <c r="AH351" s="246"/>
      <c r="AI351" s="246"/>
      <c r="AJ351" s="246"/>
      <c r="AK351" s="246"/>
      <c r="AL351" s="246"/>
      <c r="AM351" s="246"/>
      <c r="AN351" s="246"/>
      <c r="AO351" s="246"/>
      <c r="AP351" s="246"/>
      <c r="AQ351" s="246"/>
      <c r="AR351" s="246"/>
      <c r="AS351" s="246"/>
      <c r="AT351" s="246"/>
      <c r="AU351" s="246"/>
      <c r="AV351" s="246"/>
      <c r="AW351" s="246"/>
      <c r="AX351" s="246"/>
      <c r="AY351" s="246"/>
      <c r="AZ351" s="246"/>
      <c r="BA351" s="246"/>
    </row>
    <row r="352" spans="1:53" s="5" customFormat="1" ht="15">
      <c r="B352" s="209">
        <v>13</v>
      </c>
      <c r="C352" s="13" t="s">
        <v>271</v>
      </c>
      <c r="D352" s="14">
        <v>0.38</v>
      </c>
      <c r="E352" s="14">
        <v>0.159</v>
      </c>
      <c r="F352" s="227">
        <v>1907</v>
      </c>
      <c r="G352" s="246"/>
      <c r="H352" s="246"/>
      <c r="I352" s="246"/>
      <c r="J352" s="246"/>
      <c r="K352" s="246"/>
      <c r="L352" s="246"/>
      <c r="M352" s="246"/>
      <c r="N352" s="246"/>
      <c r="O352" s="246"/>
      <c r="P352" s="246"/>
      <c r="Q352" s="246"/>
      <c r="R352" s="246"/>
      <c r="S352" s="246"/>
      <c r="T352" s="246"/>
      <c r="U352" s="246"/>
      <c r="V352" s="246"/>
      <c r="W352" s="246"/>
      <c r="X352" s="246"/>
      <c r="Y352" s="246"/>
      <c r="Z352" s="246"/>
      <c r="AA352" s="246"/>
      <c r="AB352" s="246"/>
      <c r="AC352" s="246"/>
      <c r="AD352" s="246"/>
      <c r="AE352" s="246"/>
      <c r="AF352" s="246"/>
      <c r="AG352" s="246"/>
      <c r="AH352" s="246"/>
      <c r="AI352" s="246"/>
      <c r="AJ352" s="246"/>
      <c r="AK352" s="246"/>
      <c r="AL352" s="246"/>
      <c r="AM352" s="246"/>
      <c r="AN352" s="246"/>
      <c r="AO352" s="246"/>
      <c r="AP352" s="246"/>
      <c r="AQ352" s="246"/>
      <c r="AR352" s="246"/>
      <c r="AS352" s="246"/>
      <c r="AT352" s="246"/>
      <c r="AU352" s="246"/>
      <c r="AV352" s="246"/>
      <c r="AW352" s="246"/>
      <c r="AX352" s="246"/>
      <c r="AY352" s="246"/>
      <c r="AZ352" s="246"/>
      <c r="BA352" s="246"/>
    </row>
    <row r="353" spans="1:53" s="5" customFormat="1" ht="15">
      <c r="B353" s="209">
        <v>14</v>
      </c>
      <c r="C353" s="13" t="s">
        <v>272</v>
      </c>
      <c r="D353" s="14">
        <v>0.8</v>
      </c>
      <c r="E353" s="14">
        <v>0.33100000000000002</v>
      </c>
      <c r="F353" s="227">
        <v>2363</v>
      </c>
      <c r="G353" s="246"/>
      <c r="H353" s="246"/>
      <c r="I353" s="246"/>
      <c r="J353" s="246"/>
      <c r="K353" s="246"/>
      <c r="L353" s="246"/>
      <c r="M353" s="246"/>
      <c r="N353" s="246"/>
      <c r="O353" s="246"/>
      <c r="P353" s="246"/>
      <c r="Q353" s="246"/>
      <c r="R353" s="246"/>
      <c r="S353" s="246"/>
      <c r="T353" s="246"/>
      <c r="U353" s="246"/>
      <c r="V353" s="246"/>
      <c r="W353" s="246"/>
      <c r="X353" s="246"/>
      <c r="Y353" s="246"/>
      <c r="Z353" s="246"/>
      <c r="AA353" s="246"/>
      <c r="AB353" s="246"/>
      <c r="AC353" s="246"/>
      <c r="AD353" s="246"/>
      <c r="AE353" s="246"/>
      <c r="AF353" s="246"/>
      <c r="AG353" s="246"/>
      <c r="AH353" s="246"/>
      <c r="AI353" s="246"/>
      <c r="AJ353" s="246"/>
      <c r="AK353" s="246"/>
      <c r="AL353" s="246"/>
      <c r="AM353" s="246"/>
      <c r="AN353" s="246"/>
      <c r="AO353" s="246"/>
      <c r="AP353" s="246"/>
      <c r="AQ353" s="246"/>
      <c r="AR353" s="246"/>
      <c r="AS353" s="246"/>
      <c r="AT353" s="246"/>
      <c r="AU353" s="246"/>
      <c r="AV353" s="246"/>
      <c r="AW353" s="246"/>
      <c r="AX353" s="246"/>
      <c r="AY353" s="246"/>
      <c r="AZ353" s="246"/>
      <c r="BA353" s="246"/>
    </row>
    <row r="354" spans="1:53" s="5" customFormat="1" ht="15">
      <c r="B354" s="209">
        <v>15</v>
      </c>
      <c r="C354" s="13" t="s">
        <v>273</v>
      </c>
      <c r="D354" s="14">
        <v>0.96</v>
      </c>
      <c r="E354" s="14">
        <v>0.39800000000000002</v>
      </c>
      <c r="F354" s="227">
        <v>2857</v>
      </c>
      <c r="G354" s="246"/>
      <c r="H354" s="246"/>
      <c r="I354" s="246"/>
      <c r="J354" s="246"/>
      <c r="K354" s="246"/>
      <c r="L354" s="246"/>
      <c r="M354" s="246"/>
      <c r="N354" s="246"/>
      <c r="O354" s="246"/>
      <c r="P354" s="246"/>
      <c r="Q354" s="246"/>
      <c r="R354" s="246"/>
      <c r="S354" s="246"/>
      <c r="T354" s="246"/>
      <c r="U354" s="246"/>
      <c r="V354" s="246"/>
      <c r="W354" s="246"/>
      <c r="X354" s="246"/>
      <c r="Y354" s="246"/>
      <c r="Z354" s="246"/>
      <c r="AA354" s="246"/>
      <c r="AB354" s="246"/>
      <c r="AC354" s="246"/>
      <c r="AD354" s="246"/>
      <c r="AE354" s="246"/>
      <c r="AF354" s="246"/>
      <c r="AG354" s="246"/>
      <c r="AH354" s="246"/>
      <c r="AI354" s="246"/>
      <c r="AJ354" s="246"/>
      <c r="AK354" s="246"/>
      <c r="AL354" s="246"/>
      <c r="AM354" s="246"/>
      <c r="AN354" s="246"/>
      <c r="AO354" s="246"/>
      <c r="AP354" s="246"/>
      <c r="AQ354" s="246"/>
      <c r="AR354" s="246"/>
      <c r="AS354" s="246"/>
      <c r="AT354" s="246"/>
      <c r="AU354" s="246"/>
      <c r="AV354" s="246"/>
      <c r="AW354" s="246"/>
      <c r="AX354" s="246"/>
      <c r="AY354" s="246"/>
      <c r="AZ354" s="246"/>
      <c r="BA354" s="246"/>
    </row>
    <row r="355" spans="1:53" s="5" customFormat="1" ht="15">
      <c r="B355" s="209">
        <v>16</v>
      </c>
      <c r="C355" s="13" t="s">
        <v>274</v>
      </c>
      <c r="D355" s="14">
        <v>0.96</v>
      </c>
      <c r="E355" s="14">
        <v>0.39800000000000002</v>
      </c>
      <c r="F355" s="227">
        <v>2917</v>
      </c>
      <c r="G355" s="246"/>
      <c r="H355" s="246"/>
      <c r="I355" s="246"/>
      <c r="J355" s="246"/>
      <c r="K355" s="246"/>
      <c r="L355" s="246"/>
      <c r="M355" s="246"/>
      <c r="N355" s="246"/>
      <c r="O355" s="246"/>
      <c r="P355" s="246"/>
      <c r="Q355" s="246"/>
      <c r="R355" s="246"/>
      <c r="S355" s="246"/>
      <c r="T355" s="246"/>
      <c r="U355" s="246"/>
      <c r="V355" s="246"/>
      <c r="W355" s="246"/>
      <c r="X355" s="246"/>
      <c r="Y355" s="246"/>
      <c r="Z355" s="246"/>
      <c r="AA355" s="246"/>
      <c r="AB355" s="246"/>
      <c r="AC355" s="246"/>
      <c r="AD355" s="246"/>
      <c r="AE355" s="246"/>
      <c r="AF355" s="246"/>
      <c r="AG355" s="246"/>
      <c r="AH355" s="246"/>
      <c r="AI355" s="246"/>
      <c r="AJ355" s="246"/>
      <c r="AK355" s="246"/>
      <c r="AL355" s="246"/>
      <c r="AM355" s="246"/>
      <c r="AN355" s="246"/>
      <c r="AO355" s="246"/>
      <c r="AP355" s="246"/>
      <c r="AQ355" s="246"/>
      <c r="AR355" s="246"/>
      <c r="AS355" s="246"/>
      <c r="AT355" s="246"/>
      <c r="AU355" s="246"/>
      <c r="AV355" s="246"/>
      <c r="AW355" s="246"/>
      <c r="AX355" s="246"/>
      <c r="AY355" s="246"/>
      <c r="AZ355" s="246"/>
      <c r="BA355" s="246"/>
    </row>
    <row r="356" spans="1:53" s="5" customFormat="1" ht="15">
      <c r="B356" s="209">
        <v>17</v>
      </c>
      <c r="C356" s="13" t="s">
        <v>275</v>
      </c>
      <c r="D356" s="14">
        <v>0.98</v>
      </c>
      <c r="E356" s="14">
        <v>0.40600000000000003</v>
      </c>
      <c r="F356" s="227">
        <v>3532</v>
      </c>
      <c r="G356" s="246"/>
      <c r="H356" s="246"/>
      <c r="I356" s="246"/>
      <c r="J356" s="246"/>
      <c r="K356" s="246"/>
      <c r="L356" s="246"/>
      <c r="M356" s="246"/>
      <c r="N356" s="246"/>
      <c r="O356" s="246"/>
      <c r="P356" s="246"/>
      <c r="Q356" s="246"/>
      <c r="R356" s="246"/>
      <c r="S356" s="246"/>
      <c r="T356" s="246"/>
      <c r="U356" s="246"/>
      <c r="V356" s="246"/>
      <c r="W356" s="246"/>
      <c r="X356" s="246"/>
      <c r="Y356" s="246"/>
      <c r="Z356" s="246"/>
      <c r="AA356" s="246"/>
      <c r="AB356" s="246"/>
      <c r="AC356" s="246"/>
      <c r="AD356" s="246"/>
      <c r="AE356" s="246"/>
      <c r="AF356" s="246"/>
      <c r="AG356" s="246"/>
      <c r="AH356" s="246"/>
      <c r="AI356" s="246"/>
      <c r="AJ356" s="246"/>
      <c r="AK356" s="246"/>
      <c r="AL356" s="246"/>
      <c r="AM356" s="246"/>
      <c r="AN356" s="246"/>
      <c r="AO356" s="246"/>
      <c r="AP356" s="246"/>
      <c r="AQ356" s="246"/>
      <c r="AR356" s="246"/>
      <c r="AS356" s="246"/>
      <c r="AT356" s="246"/>
      <c r="AU356" s="246"/>
      <c r="AV356" s="246"/>
      <c r="AW356" s="246"/>
      <c r="AX356" s="246"/>
      <c r="AY356" s="246"/>
      <c r="AZ356" s="246"/>
      <c r="BA356" s="246"/>
    </row>
    <row r="357" spans="1:53" s="5" customFormat="1" ht="15">
      <c r="B357" s="209">
        <v>18</v>
      </c>
      <c r="C357" s="13" t="s">
        <v>276</v>
      </c>
      <c r="D357" s="14">
        <v>0.49</v>
      </c>
      <c r="E357" s="14">
        <v>0.20300000000000001</v>
      </c>
      <c r="F357" s="227">
        <v>2003</v>
      </c>
      <c r="G357" s="246"/>
      <c r="H357" s="246"/>
      <c r="I357" s="246"/>
      <c r="J357" s="246"/>
      <c r="K357" s="246"/>
      <c r="L357" s="246"/>
      <c r="M357" s="246"/>
      <c r="N357" s="246"/>
      <c r="O357" s="246"/>
      <c r="P357" s="246"/>
      <c r="Q357" s="246"/>
      <c r="R357" s="246"/>
      <c r="S357" s="246"/>
      <c r="T357" s="246"/>
      <c r="U357" s="246"/>
      <c r="V357" s="246"/>
      <c r="W357" s="246"/>
      <c r="X357" s="246"/>
      <c r="Y357" s="246"/>
      <c r="Z357" s="246"/>
      <c r="AA357" s="246"/>
      <c r="AB357" s="246"/>
      <c r="AC357" s="246"/>
      <c r="AD357" s="246"/>
      <c r="AE357" s="246"/>
      <c r="AF357" s="246"/>
      <c r="AG357" s="246"/>
      <c r="AH357" s="246"/>
      <c r="AI357" s="246"/>
      <c r="AJ357" s="246"/>
      <c r="AK357" s="246"/>
      <c r="AL357" s="246"/>
      <c r="AM357" s="246"/>
      <c r="AN357" s="246"/>
      <c r="AO357" s="246"/>
      <c r="AP357" s="246"/>
      <c r="AQ357" s="246"/>
      <c r="AR357" s="246"/>
      <c r="AS357" s="246"/>
      <c r="AT357" s="246"/>
      <c r="AU357" s="246"/>
      <c r="AV357" s="246"/>
      <c r="AW357" s="246"/>
      <c r="AX357" s="246"/>
      <c r="AY357" s="246"/>
      <c r="AZ357" s="246"/>
      <c r="BA357" s="246"/>
    </row>
    <row r="358" spans="1:53" s="5" customFormat="1" ht="15">
      <c r="B358" s="209">
        <v>19</v>
      </c>
      <c r="C358" s="13" t="s">
        <v>277</v>
      </c>
      <c r="D358" s="14">
        <v>0.66</v>
      </c>
      <c r="E358" s="14">
        <v>0.27300000000000002</v>
      </c>
      <c r="F358" s="227">
        <v>2367</v>
      </c>
      <c r="G358" s="246"/>
      <c r="H358" s="246"/>
      <c r="I358" s="246"/>
      <c r="J358" s="246"/>
      <c r="K358" s="246"/>
      <c r="L358" s="246"/>
      <c r="M358" s="246"/>
      <c r="N358" s="246"/>
      <c r="O358" s="246"/>
      <c r="P358" s="246"/>
      <c r="Q358" s="246"/>
      <c r="R358" s="246"/>
      <c r="S358" s="246"/>
      <c r="T358" s="246"/>
      <c r="U358" s="246"/>
      <c r="V358" s="246"/>
      <c r="W358" s="246"/>
      <c r="X358" s="246"/>
      <c r="Y358" s="246"/>
      <c r="Z358" s="246"/>
      <c r="AA358" s="246"/>
      <c r="AB358" s="246"/>
      <c r="AC358" s="246"/>
      <c r="AD358" s="246"/>
      <c r="AE358" s="246"/>
      <c r="AF358" s="246"/>
      <c r="AG358" s="246"/>
      <c r="AH358" s="246"/>
      <c r="AI358" s="246"/>
      <c r="AJ358" s="246"/>
      <c r="AK358" s="246"/>
      <c r="AL358" s="246"/>
      <c r="AM358" s="246"/>
      <c r="AN358" s="246"/>
      <c r="AO358" s="246"/>
      <c r="AP358" s="246"/>
      <c r="AQ358" s="246"/>
      <c r="AR358" s="246"/>
      <c r="AS358" s="246"/>
      <c r="AT358" s="246"/>
      <c r="AU358" s="246"/>
      <c r="AV358" s="246"/>
      <c r="AW358" s="246"/>
      <c r="AX358" s="246"/>
      <c r="AY358" s="246"/>
      <c r="AZ358" s="246"/>
      <c r="BA358" s="246"/>
    </row>
    <row r="359" spans="1:53" s="5" customFormat="1" ht="15">
      <c r="B359" s="209">
        <v>20</v>
      </c>
      <c r="C359" s="13" t="s">
        <v>278</v>
      </c>
      <c r="D359" s="14">
        <v>1.31</v>
      </c>
      <c r="E359" s="14">
        <v>0.54300000000000004</v>
      </c>
      <c r="F359" s="227">
        <v>4681</v>
      </c>
      <c r="G359" s="246"/>
      <c r="H359" s="246"/>
      <c r="I359" s="246"/>
      <c r="J359" s="246"/>
      <c r="K359" s="246"/>
      <c r="L359" s="246"/>
      <c r="M359" s="246"/>
      <c r="N359" s="246"/>
      <c r="O359" s="246"/>
      <c r="P359" s="246"/>
      <c r="Q359" s="246"/>
      <c r="R359" s="246"/>
      <c r="S359" s="246"/>
      <c r="T359" s="246"/>
      <c r="U359" s="246"/>
      <c r="V359" s="246"/>
      <c r="W359" s="246"/>
      <c r="X359" s="246"/>
      <c r="Y359" s="246"/>
      <c r="Z359" s="246"/>
      <c r="AA359" s="246"/>
      <c r="AB359" s="246"/>
      <c r="AC359" s="246"/>
      <c r="AD359" s="246"/>
      <c r="AE359" s="246"/>
      <c r="AF359" s="246"/>
      <c r="AG359" s="246"/>
      <c r="AH359" s="246"/>
      <c r="AI359" s="246"/>
      <c r="AJ359" s="246"/>
      <c r="AK359" s="246"/>
      <c r="AL359" s="246"/>
      <c r="AM359" s="246"/>
      <c r="AN359" s="246"/>
      <c r="AO359" s="246"/>
      <c r="AP359" s="246"/>
      <c r="AQ359" s="246"/>
      <c r="AR359" s="246"/>
      <c r="AS359" s="246"/>
      <c r="AT359" s="246"/>
      <c r="AU359" s="246"/>
      <c r="AV359" s="246"/>
      <c r="AW359" s="246"/>
      <c r="AX359" s="246"/>
      <c r="AY359" s="246"/>
      <c r="AZ359" s="246"/>
      <c r="BA359" s="246"/>
    </row>
    <row r="360" spans="1:53" s="5" customFormat="1" ht="15">
      <c r="B360" s="209">
        <v>21</v>
      </c>
      <c r="C360" s="13" t="s">
        <v>279</v>
      </c>
      <c r="D360" s="14">
        <v>1.63</v>
      </c>
      <c r="E360" s="14">
        <v>0.67900000000000005</v>
      </c>
      <c r="F360" s="227">
        <v>4677</v>
      </c>
      <c r="G360" s="246"/>
      <c r="H360" s="246"/>
      <c r="I360" s="246"/>
      <c r="J360" s="246"/>
      <c r="K360" s="246"/>
      <c r="L360" s="246"/>
      <c r="M360" s="246"/>
      <c r="N360" s="246"/>
      <c r="O360" s="246"/>
      <c r="P360" s="246"/>
      <c r="Q360" s="246"/>
      <c r="R360" s="246"/>
      <c r="S360" s="246"/>
      <c r="T360" s="246"/>
      <c r="U360" s="246"/>
      <c r="V360" s="246"/>
      <c r="W360" s="246"/>
      <c r="X360" s="246"/>
      <c r="Y360" s="246"/>
      <c r="Z360" s="246"/>
      <c r="AA360" s="246"/>
      <c r="AB360" s="246"/>
      <c r="AC360" s="246"/>
      <c r="AD360" s="246"/>
      <c r="AE360" s="246"/>
      <c r="AF360" s="246"/>
      <c r="AG360" s="246"/>
      <c r="AH360" s="246"/>
      <c r="AI360" s="246"/>
      <c r="AJ360" s="246"/>
      <c r="AK360" s="246"/>
      <c r="AL360" s="246"/>
      <c r="AM360" s="246"/>
      <c r="AN360" s="246"/>
      <c r="AO360" s="246"/>
      <c r="AP360" s="246"/>
      <c r="AQ360" s="246"/>
      <c r="AR360" s="246"/>
      <c r="AS360" s="246"/>
      <c r="AT360" s="246"/>
      <c r="AU360" s="246"/>
      <c r="AV360" s="246"/>
      <c r="AW360" s="246"/>
      <c r="AX360" s="246"/>
      <c r="AY360" s="246"/>
      <c r="AZ360" s="246"/>
      <c r="BA360" s="246"/>
    </row>
    <row r="361" spans="1:53" s="5" customFormat="1" ht="15">
      <c r="B361" s="209">
        <v>22</v>
      </c>
      <c r="C361" s="13" t="s">
        <v>280</v>
      </c>
      <c r="D361" s="14">
        <v>1.96</v>
      </c>
      <c r="E361" s="14">
        <v>0.81499999999999995</v>
      </c>
      <c r="F361" s="227">
        <v>5561</v>
      </c>
      <c r="G361" s="246"/>
      <c r="H361" s="246"/>
      <c r="I361" s="246"/>
      <c r="J361" s="246"/>
      <c r="K361" s="246"/>
      <c r="L361" s="246"/>
      <c r="M361" s="246"/>
      <c r="N361" s="246"/>
      <c r="O361" s="246"/>
      <c r="P361" s="246"/>
      <c r="Q361" s="246"/>
      <c r="R361" s="246"/>
      <c r="S361" s="246"/>
      <c r="T361" s="246"/>
      <c r="U361" s="246"/>
      <c r="V361" s="246"/>
      <c r="W361" s="246"/>
      <c r="X361" s="246"/>
      <c r="Y361" s="246"/>
      <c r="Z361" s="246"/>
      <c r="AA361" s="246"/>
      <c r="AB361" s="246"/>
      <c r="AC361" s="246"/>
      <c r="AD361" s="246"/>
      <c r="AE361" s="246"/>
      <c r="AF361" s="246"/>
      <c r="AG361" s="246"/>
      <c r="AH361" s="246"/>
      <c r="AI361" s="246"/>
      <c r="AJ361" s="246"/>
      <c r="AK361" s="246"/>
      <c r="AL361" s="246"/>
      <c r="AM361" s="246"/>
      <c r="AN361" s="246"/>
      <c r="AO361" s="246"/>
      <c r="AP361" s="246"/>
      <c r="AQ361" s="246"/>
      <c r="AR361" s="246"/>
      <c r="AS361" s="246"/>
      <c r="AT361" s="246"/>
      <c r="AU361" s="246"/>
      <c r="AV361" s="246"/>
      <c r="AW361" s="246"/>
      <c r="AX361" s="246"/>
      <c r="AY361" s="246"/>
      <c r="AZ361" s="246"/>
      <c r="BA361" s="246"/>
    </row>
    <row r="362" spans="1:53" s="3" customFormat="1" ht="15">
      <c r="A362" s="5"/>
      <c r="B362" s="208"/>
      <c r="C362" s="25" t="s">
        <v>636</v>
      </c>
      <c r="D362" s="30"/>
      <c r="E362" s="30"/>
      <c r="F362" s="220"/>
      <c r="G362" s="246"/>
      <c r="H362" s="246"/>
      <c r="I362" s="246"/>
      <c r="J362" s="246"/>
      <c r="K362" s="246"/>
      <c r="L362" s="246"/>
      <c r="M362" s="246"/>
      <c r="N362" s="246"/>
      <c r="O362" s="246"/>
      <c r="P362" s="246"/>
      <c r="Q362" s="246"/>
      <c r="R362" s="246"/>
      <c r="S362" s="246"/>
      <c r="T362" s="246"/>
      <c r="U362" s="246"/>
      <c r="V362" s="246"/>
      <c r="W362" s="246"/>
      <c r="X362" s="246"/>
      <c r="Y362" s="246"/>
      <c r="Z362" s="246"/>
      <c r="AA362" s="246"/>
      <c r="AB362" s="246"/>
      <c r="AC362" s="246"/>
      <c r="AD362" s="246"/>
      <c r="AE362" s="246"/>
      <c r="AF362" s="246"/>
      <c r="AG362" s="246"/>
      <c r="AH362" s="246"/>
      <c r="AI362" s="246"/>
      <c r="AJ362" s="246"/>
      <c r="AK362" s="246"/>
      <c r="AL362" s="246"/>
      <c r="AM362" s="246"/>
      <c r="AN362" s="246"/>
      <c r="AO362" s="246"/>
      <c r="AP362" s="246"/>
      <c r="AQ362" s="246"/>
      <c r="AR362" s="246"/>
      <c r="AS362" s="246"/>
      <c r="AT362" s="246"/>
      <c r="AU362" s="246"/>
      <c r="AV362" s="246"/>
      <c r="AW362" s="246"/>
      <c r="AX362" s="246"/>
      <c r="AY362" s="246"/>
      <c r="AZ362" s="246"/>
      <c r="BA362" s="246"/>
    </row>
    <row r="363" spans="1:53" s="5" customFormat="1" ht="15">
      <c r="B363" s="209">
        <v>1</v>
      </c>
      <c r="C363" s="13" t="s">
        <v>281</v>
      </c>
      <c r="D363" s="14">
        <v>3.37</v>
      </c>
      <c r="E363" s="14">
        <v>1.34</v>
      </c>
      <c r="F363" s="227">
        <v>21528</v>
      </c>
      <c r="G363" s="246"/>
      <c r="H363" s="246"/>
      <c r="I363" s="246"/>
      <c r="J363" s="246"/>
      <c r="K363" s="246"/>
      <c r="L363" s="246"/>
      <c r="M363" s="246"/>
      <c r="N363" s="246"/>
      <c r="O363" s="246"/>
      <c r="P363" s="246"/>
      <c r="Q363" s="246"/>
      <c r="R363" s="246"/>
      <c r="S363" s="246"/>
      <c r="T363" s="246"/>
      <c r="U363" s="246"/>
      <c r="V363" s="246"/>
      <c r="W363" s="246"/>
      <c r="X363" s="246"/>
      <c r="Y363" s="246"/>
      <c r="Z363" s="246"/>
      <c r="AA363" s="246"/>
      <c r="AB363" s="246"/>
      <c r="AC363" s="246"/>
      <c r="AD363" s="246"/>
      <c r="AE363" s="246"/>
      <c r="AF363" s="246"/>
      <c r="AG363" s="246"/>
      <c r="AH363" s="246"/>
      <c r="AI363" s="246"/>
      <c r="AJ363" s="246"/>
      <c r="AK363" s="246"/>
      <c r="AL363" s="246"/>
      <c r="AM363" s="246"/>
      <c r="AN363" s="246"/>
      <c r="AO363" s="246"/>
      <c r="AP363" s="246"/>
      <c r="AQ363" s="246"/>
      <c r="AR363" s="246"/>
      <c r="AS363" s="246"/>
      <c r="AT363" s="246"/>
      <c r="AU363" s="246"/>
      <c r="AV363" s="246"/>
      <c r="AW363" s="246"/>
      <c r="AX363" s="246"/>
      <c r="AY363" s="246"/>
      <c r="AZ363" s="246"/>
      <c r="BA363" s="246"/>
    </row>
    <row r="364" spans="1:53" s="5" customFormat="1" ht="15">
      <c r="B364" s="209">
        <v>2</v>
      </c>
      <c r="C364" s="13" t="s">
        <v>370</v>
      </c>
      <c r="D364" s="14">
        <v>3.81</v>
      </c>
      <c r="E364" s="14">
        <v>1.45</v>
      </c>
      <c r="F364" s="227">
        <v>23437</v>
      </c>
      <c r="G364" s="246"/>
      <c r="H364" s="246"/>
      <c r="I364" s="246"/>
      <c r="J364" s="246"/>
      <c r="K364" s="246"/>
      <c r="L364" s="246"/>
      <c r="M364" s="246"/>
      <c r="N364" s="246"/>
      <c r="O364" s="246"/>
      <c r="P364" s="246"/>
      <c r="Q364" s="246"/>
      <c r="R364" s="246"/>
      <c r="S364" s="246"/>
      <c r="T364" s="246"/>
      <c r="U364" s="246"/>
      <c r="V364" s="246"/>
      <c r="W364" s="246"/>
      <c r="X364" s="246"/>
      <c r="Y364" s="246"/>
      <c r="Z364" s="246"/>
      <c r="AA364" s="246"/>
      <c r="AB364" s="246"/>
      <c r="AC364" s="246"/>
      <c r="AD364" s="246"/>
      <c r="AE364" s="246"/>
      <c r="AF364" s="246"/>
      <c r="AG364" s="246"/>
      <c r="AH364" s="246"/>
      <c r="AI364" s="246"/>
      <c r="AJ364" s="246"/>
      <c r="AK364" s="246"/>
      <c r="AL364" s="246"/>
      <c r="AM364" s="246"/>
      <c r="AN364" s="246"/>
      <c r="AO364" s="246"/>
      <c r="AP364" s="246"/>
      <c r="AQ364" s="246"/>
      <c r="AR364" s="246"/>
      <c r="AS364" s="246"/>
      <c r="AT364" s="246"/>
      <c r="AU364" s="246"/>
      <c r="AV364" s="246"/>
      <c r="AW364" s="246"/>
      <c r="AX364" s="246"/>
      <c r="AY364" s="246"/>
      <c r="AZ364" s="246"/>
      <c r="BA364" s="246"/>
    </row>
    <row r="365" spans="1:53" s="5" customFormat="1" ht="15">
      <c r="B365" s="209">
        <v>3</v>
      </c>
      <c r="C365" s="13" t="s">
        <v>282</v>
      </c>
      <c r="D365" s="14">
        <v>2.5</v>
      </c>
      <c r="E365" s="14">
        <v>0.95</v>
      </c>
      <c r="F365" s="227">
        <v>28354</v>
      </c>
      <c r="G365" s="246"/>
      <c r="H365" s="246"/>
      <c r="I365" s="246"/>
      <c r="J365" s="246"/>
      <c r="K365" s="246"/>
      <c r="L365" s="246"/>
      <c r="M365" s="246"/>
      <c r="N365" s="246"/>
      <c r="O365" s="246"/>
      <c r="P365" s="246"/>
      <c r="Q365" s="246"/>
      <c r="R365" s="246"/>
      <c r="S365" s="246"/>
      <c r="T365" s="246"/>
      <c r="U365" s="246"/>
      <c r="V365" s="246"/>
      <c r="W365" s="246"/>
      <c r="X365" s="246"/>
      <c r="Y365" s="246"/>
      <c r="Z365" s="246"/>
      <c r="AA365" s="246"/>
      <c r="AB365" s="246"/>
      <c r="AC365" s="246"/>
      <c r="AD365" s="246"/>
      <c r="AE365" s="246"/>
      <c r="AF365" s="246"/>
      <c r="AG365" s="246"/>
      <c r="AH365" s="246"/>
      <c r="AI365" s="246"/>
      <c r="AJ365" s="246"/>
      <c r="AK365" s="246"/>
      <c r="AL365" s="246"/>
      <c r="AM365" s="246"/>
      <c r="AN365" s="246"/>
      <c r="AO365" s="246"/>
      <c r="AP365" s="246"/>
      <c r="AQ365" s="246"/>
      <c r="AR365" s="246"/>
      <c r="AS365" s="246"/>
      <c r="AT365" s="246"/>
      <c r="AU365" s="246"/>
      <c r="AV365" s="246"/>
      <c r="AW365" s="246"/>
      <c r="AX365" s="246"/>
      <c r="AY365" s="246"/>
      <c r="AZ365" s="246"/>
      <c r="BA365" s="246"/>
    </row>
    <row r="366" spans="1:53" s="5" customFormat="1" ht="15">
      <c r="B366" s="209">
        <v>4</v>
      </c>
      <c r="C366" s="13" t="s">
        <v>283</v>
      </c>
      <c r="D366" s="14">
        <v>3.78</v>
      </c>
      <c r="E366" s="14">
        <v>1.51</v>
      </c>
      <c r="F366" s="227">
        <v>23799</v>
      </c>
      <c r="G366" s="246"/>
      <c r="H366" s="246"/>
      <c r="I366" s="246"/>
      <c r="J366" s="246"/>
      <c r="K366" s="246"/>
      <c r="L366" s="246"/>
      <c r="M366" s="246"/>
      <c r="N366" s="246"/>
      <c r="O366" s="246"/>
      <c r="P366" s="246"/>
      <c r="Q366" s="246"/>
      <c r="R366" s="246"/>
      <c r="S366" s="246"/>
      <c r="T366" s="246"/>
      <c r="U366" s="246"/>
      <c r="V366" s="246"/>
      <c r="W366" s="246"/>
      <c r="X366" s="246"/>
      <c r="Y366" s="246"/>
      <c r="Z366" s="246"/>
      <c r="AA366" s="246"/>
      <c r="AB366" s="246"/>
      <c r="AC366" s="246"/>
      <c r="AD366" s="246"/>
      <c r="AE366" s="246"/>
      <c r="AF366" s="246"/>
      <c r="AG366" s="246"/>
      <c r="AH366" s="246"/>
      <c r="AI366" s="246"/>
      <c r="AJ366" s="246"/>
      <c r="AK366" s="246"/>
      <c r="AL366" s="246"/>
      <c r="AM366" s="246"/>
      <c r="AN366" s="246"/>
      <c r="AO366" s="246"/>
      <c r="AP366" s="246"/>
      <c r="AQ366" s="246"/>
      <c r="AR366" s="246"/>
      <c r="AS366" s="246"/>
      <c r="AT366" s="246"/>
      <c r="AU366" s="246"/>
      <c r="AV366" s="246"/>
      <c r="AW366" s="246"/>
      <c r="AX366" s="246"/>
      <c r="AY366" s="246"/>
      <c r="AZ366" s="246"/>
      <c r="BA366" s="246"/>
    </row>
    <row r="367" spans="1:53" s="5" customFormat="1" ht="15">
      <c r="B367" s="209">
        <v>5</v>
      </c>
      <c r="C367" s="13" t="s">
        <v>284</v>
      </c>
      <c r="D367" s="14">
        <v>3.06</v>
      </c>
      <c r="E367" s="14">
        <v>1.17</v>
      </c>
      <c r="F367" s="227">
        <v>27286</v>
      </c>
      <c r="G367" s="246"/>
      <c r="H367" s="246"/>
      <c r="I367" s="246"/>
      <c r="J367" s="246"/>
      <c r="K367" s="246"/>
      <c r="L367" s="246"/>
      <c r="M367" s="246"/>
      <c r="N367" s="246"/>
      <c r="O367" s="246"/>
      <c r="P367" s="246"/>
      <c r="Q367" s="246"/>
      <c r="R367" s="246"/>
      <c r="S367" s="246"/>
      <c r="T367" s="246"/>
      <c r="U367" s="246"/>
      <c r="V367" s="246"/>
      <c r="W367" s="246"/>
      <c r="X367" s="246"/>
      <c r="Y367" s="246"/>
      <c r="Z367" s="246"/>
      <c r="AA367" s="246"/>
      <c r="AB367" s="246"/>
      <c r="AC367" s="246"/>
      <c r="AD367" s="246"/>
      <c r="AE367" s="246"/>
      <c r="AF367" s="246"/>
      <c r="AG367" s="246"/>
      <c r="AH367" s="246"/>
      <c r="AI367" s="246"/>
      <c r="AJ367" s="246"/>
      <c r="AK367" s="246"/>
      <c r="AL367" s="246"/>
      <c r="AM367" s="246"/>
      <c r="AN367" s="246"/>
      <c r="AO367" s="246"/>
      <c r="AP367" s="246"/>
      <c r="AQ367" s="246"/>
      <c r="AR367" s="246"/>
      <c r="AS367" s="246"/>
      <c r="AT367" s="246"/>
      <c r="AU367" s="246"/>
      <c r="AV367" s="246"/>
      <c r="AW367" s="246"/>
      <c r="AX367" s="246"/>
      <c r="AY367" s="246"/>
      <c r="AZ367" s="246"/>
      <c r="BA367" s="246"/>
    </row>
    <row r="368" spans="1:53" s="5" customFormat="1" ht="15">
      <c r="B368" s="209">
        <v>6</v>
      </c>
      <c r="C368" s="13" t="s">
        <v>285</v>
      </c>
      <c r="D368" s="14">
        <v>4.07</v>
      </c>
      <c r="E368" s="14">
        <v>1.62</v>
      </c>
      <c r="F368" s="227">
        <v>25674</v>
      </c>
      <c r="G368" s="246"/>
      <c r="H368" s="246"/>
      <c r="I368" s="246"/>
      <c r="J368" s="246"/>
      <c r="K368" s="246"/>
      <c r="L368" s="246"/>
      <c r="M368" s="246"/>
      <c r="N368" s="246"/>
      <c r="O368" s="246"/>
      <c r="P368" s="246"/>
      <c r="Q368" s="246"/>
      <c r="R368" s="246"/>
      <c r="S368" s="246"/>
      <c r="T368" s="246"/>
      <c r="U368" s="246"/>
      <c r="V368" s="246"/>
      <c r="W368" s="246"/>
      <c r="X368" s="246"/>
      <c r="Y368" s="246"/>
      <c r="Z368" s="246"/>
      <c r="AA368" s="246"/>
      <c r="AB368" s="246"/>
      <c r="AC368" s="246"/>
      <c r="AD368" s="246"/>
      <c r="AE368" s="246"/>
      <c r="AF368" s="246"/>
      <c r="AG368" s="246"/>
      <c r="AH368" s="246"/>
      <c r="AI368" s="246"/>
      <c r="AJ368" s="246"/>
      <c r="AK368" s="246"/>
      <c r="AL368" s="246"/>
      <c r="AM368" s="246"/>
      <c r="AN368" s="246"/>
      <c r="AO368" s="246"/>
      <c r="AP368" s="246"/>
      <c r="AQ368" s="246"/>
      <c r="AR368" s="246"/>
      <c r="AS368" s="246"/>
      <c r="AT368" s="246"/>
      <c r="AU368" s="246"/>
      <c r="AV368" s="246"/>
      <c r="AW368" s="246"/>
      <c r="AX368" s="246"/>
      <c r="AY368" s="246"/>
      <c r="AZ368" s="246"/>
      <c r="BA368" s="246"/>
    </row>
    <row r="369" spans="2:53" s="5" customFormat="1" ht="15.75" thickBot="1">
      <c r="B369" s="211">
        <v>7</v>
      </c>
      <c r="C369" s="212" t="s">
        <v>286</v>
      </c>
      <c r="D369" s="213">
        <v>4.74</v>
      </c>
      <c r="E369" s="213">
        <v>1.89</v>
      </c>
      <c r="F369" s="228">
        <v>29067</v>
      </c>
      <c r="G369" s="246"/>
      <c r="H369" s="246"/>
      <c r="I369" s="246"/>
      <c r="J369" s="246"/>
      <c r="K369" s="246"/>
      <c r="L369" s="246"/>
      <c r="M369" s="246"/>
      <c r="N369" s="246"/>
      <c r="O369" s="246"/>
      <c r="P369" s="246"/>
      <c r="Q369" s="246"/>
      <c r="R369" s="246"/>
      <c r="S369" s="246"/>
      <c r="T369" s="246"/>
      <c r="U369" s="246"/>
      <c r="V369" s="246"/>
      <c r="W369" s="246"/>
      <c r="X369" s="246"/>
      <c r="Y369" s="246"/>
      <c r="Z369" s="246"/>
      <c r="AA369" s="246"/>
      <c r="AB369" s="246"/>
      <c r="AC369" s="246"/>
      <c r="AD369" s="246"/>
      <c r="AE369" s="246"/>
      <c r="AF369" s="246"/>
      <c r="AG369" s="246"/>
      <c r="AH369" s="246"/>
      <c r="AI369" s="246"/>
      <c r="AJ369" s="246"/>
      <c r="AK369" s="246"/>
      <c r="AL369" s="246"/>
      <c r="AM369" s="246"/>
      <c r="AN369" s="246"/>
      <c r="AO369" s="246"/>
      <c r="AP369" s="246"/>
      <c r="AQ369" s="246"/>
      <c r="AR369" s="246"/>
      <c r="AS369" s="246"/>
      <c r="AT369" s="246"/>
      <c r="AU369" s="246"/>
      <c r="AV369" s="246"/>
      <c r="AW369" s="246"/>
      <c r="AX369" s="246"/>
      <c r="AY369" s="246"/>
      <c r="AZ369" s="246"/>
      <c r="BA369" s="246"/>
    </row>
    <row r="370" spans="2:53" s="5" customFormat="1" ht="15">
      <c r="B370" s="202"/>
      <c r="C370" s="203"/>
      <c r="D370" s="204"/>
      <c r="E370" s="204"/>
      <c r="F370" s="246"/>
      <c r="G370" s="246"/>
      <c r="H370" s="246"/>
      <c r="I370" s="246"/>
      <c r="J370" s="246"/>
      <c r="K370" s="246"/>
      <c r="L370" s="246"/>
      <c r="M370" s="246"/>
      <c r="N370" s="246"/>
      <c r="O370" s="246"/>
      <c r="P370" s="246"/>
      <c r="Q370" s="246"/>
      <c r="R370" s="246"/>
      <c r="S370" s="246"/>
      <c r="T370" s="246"/>
      <c r="U370" s="246"/>
      <c r="V370" s="246"/>
      <c r="W370" s="246"/>
      <c r="X370" s="246"/>
      <c r="Y370" s="246"/>
      <c r="Z370" s="246"/>
      <c r="AA370" s="246"/>
      <c r="AB370" s="246"/>
      <c r="AC370" s="246"/>
      <c r="AD370" s="246"/>
      <c r="AE370" s="246"/>
      <c r="AF370" s="246"/>
      <c r="AG370" s="246"/>
      <c r="AH370" s="246"/>
      <c r="AI370" s="246"/>
      <c r="AJ370" s="246"/>
      <c r="AK370" s="246"/>
      <c r="AL370" s="246"/>
      <c r="AM370" s="246"/>
      <c r="AN370" s="246"/>
      <c r="AO370" s="246"/>
      <c r="AP370" s="246"/>
      <c r="AQ370" s="246"/>
      <c r="AR370" s="246"/>
      <c r="AS370" s="246"/>
      <c r="AT370" s="246"/>
      <c r="AU370" s="246"/>
      <c r="AV370" s="246"/>
      <c r="AW370" s="246"/>
      <c r="AX370" s="246"/>
      <c r="AY370" s="246"/>
      <c r="AZ370" s="246"/>
      <c r="BA370" s="246"/>
    </row>
    <row r="371" spans="2:53" s="5" customFormat="1" ht="15.75">
      <c r="B371" s="297"/>
      <c r="C371" s="298"/>
      <c r="D371" s="298"/>
      <c r="E371" s="298"/>
      <c r="F371" s="298"/>
      <c r="G371" s="246"/>
      <c r="H371" s="246"/>
      <c r="I371" s="246"/>
      <c r="J371" s="246"/>
      <c r="K371" s="246"/>
      <c r="L371" s="246"/>
      <c r="M371" s="246"/>
      <c r="N371" s="246"/>
      <c r="O371" s="246"/>
      <c r="P371" s="246"/>
      <c r="Q371" s="246"/>
      <c r="R371" s="246"/>
      <c r="S371" s="246"/>
      <c r="T371" s="246"/>
      <c r="U371" s="246"/>
      <c r="V371" s="246"/>
      <c r="W371" s="246"/>
      <c r="X371" s="246"/>
      <c r="Y371" s="246"/>
      <c r="Z371" s="246"/>
      <c r="AA371" s="246"/>
      <c r="AB371" s="246"/>
      <c r="AC371" s="246"/>
      <c r="AD371" s="246"/>
      <c r="AE371" s="246"/>
      <c r="AF371" s="246"/>
      <c r="AG371" s="246"/>
      <c r="AH371" s="246"/>
      <c r="AI371" s="246"/>
      <c r="AJ371" s="246"/>
      <c r="AK371" s="246"/>
      <c r="AL371" s="246"/>
      <c r="AM371" s="246"/>
      <c r="AN371" s="246"/>
      <c r="AO371" s="246"/>
      <c r="AP371" s="246"/>
      <c r="AQ371" s="246"/>
      <c r="AR371" s="246"/>
      <c r="AS371" s="246"/>
      <c r="AT371" s="246"/>
      <c r="AU371" s="246"/>
      <c r="AV371" s="246"/>
      <c r="AW371" s="246"/>
      <c r="AX371" s="246"/>
      <c r="AY371" s="246"/>
      <c r="AZ371" s="246"/>
      <c r="BA371" s="246"/>
    </row>
    <row r="372" spans="2:53" s="5" customFormat="1" ht="15">
      <c r="B372" s="202"/>
      <c r="C372" s="203"/>
      <c r="D372" s="204"/>
      <c r="E372" s="204"/>
      <c r="F372" s="246"/>
      <c r="G372" s="246"/>
      <c r="H372" s="246"/>
      <c r="I372" s="246"/>
      <c r="J372" s="246"/>
      <c r="K372" s="246"/>
      <c r="L372" s="246"/>
      <c r="M372" s="246"/>
      <c r="N372" s="246"/>
      <c r="O372" s="246"/>
      <c r="P372" s="246"/>
      <c r="Q372" s="246"/>
      <c r="R372" s="246"/>
      <c r="S372" s="246"/>
      <c r="T372" s="246"/>
      <c r="U372" s="246"/>
      <c r="V372" s="246"/>
      <c r="W372" s="246"/>
      <c r="X372" s="246"/>
      <c r="Y372" s="246"/>
      <c r="Z372" s="246"/>
      <c r="AA372" s="246"/>
      <c r="AB372" s="246"/>
      <c r="AC372" s="246"/>
      <c r="AD372" s="246"/>
      <c r="AE372" s="246"/>
      <c r="AF372" s="246"/>
      <c r="AG372" s="246"/>
      <c r="AH372" s="246"/>
      <c r="AI372" s="246"/>
      <c r="AJ372" s="246"/>
      <c r="AK372" s="246"/>
      <c r="AL372" s="246"/>
      <c r="AM372" s="246"/>
      <c r="AN372" s="246"/>
      <c r="AO372" s="246"/>
      <c r="AP372" s="246"/>
      <c r="AQ372" s="246"/>
      <c r="AR372" s="246"/>
      <c r="AS372" s="246"/>
      <c r="AT372" s="246"/>
      <c r="AU372" s="246"/>
      <c r="AV372" s="246"/>
      <c r="AW372" s="246"/>
      <c r="AX372" s="246"/>
      <c r="AY372" s="246"/>
      <c r="AZ372" s="246"/>
      <c r="BA372" s="246"/>
    </row>
    <row r="373" spans="2:53" s="5" customFormat="1" ht="15.75">
      <c r="B373" s="297"/>
      <c r="C373" s="298"/>
      <c r="D373" s="298"/>
      <c r="E373" s="298"/>
      <c r="F373" s="298"/>
      <c r="G373" s="246"/>
      <c r="H373" s="246"/>
      <c r="I373" s="246"/>
      <c r="J373" s="246"/>
      <c r="K373" s="246"/>
      <c r="L373" s="246"/>
      <c r="M373" s="246"/>
      <c r="N373" s="246"/>
      <c r="O373" s="246"/>
      <c r="P373" s="246"/>
      <c r="Q373" s="246"/>
      <c r="R373" s="246"/>
      <c r="S373" s="246"/>
      <c r="T373" s="246"/>
      <c r="U373" s="246"/>
      <c r="V373" s="246"/>
      <c r="W373" s="246"/>
      <c r="X373" s="246"/>
      <c r="Y373" s="246"/>
      <c r="Z373" s="246"/>
      <c r="AA373" s="246"/>
      <c r="AB373" s="246"/>
      <c r="AC373" s="246"/>
      <c r="AD373" s="246"/>
      <c r="AE373" s="246"/>
      <c r="AF373" s="246"/>
      <c r="AG373" s="246"/>
      <c r="AH373" s="246"/>
      <c r="AI373" s="246"/>
      <c r="AJ373" s="246"/>
      <c r="AK373" s="246"/>
      <c r="AL373" s="246"/>
      <c r="AM373" s="246"/>
      <c r="AN373" s="246"/>
      <c r="AO373" s="246"/>
      <c r="AP373" s="246"/>
      <c r="AQ373" s="246"/>
      <c r="AR373" s="246"/>
      <c r="AS373" s="246"/>
      <c r="AT373" s="246"/>
      <c r="AU373" s="246"/>
      <c r="AV373" s="246"/>
      <c r="AW373" s="246"/>
      <c r="AX373" s="246"/>
      <c r="AY373" s="246"/>
      <c r="AZ373" s="246"/>
      <c r="BA373" s="246"/>
    </row>
    <row r="374" spans="2:53" s="5" customFormat="1" ht="15">
      <c r="B374" s="202"/>
      <c r="C374" s="203"/>
      <c r="D374" s="204"/>
      <c r="E374" s="204"/>
      <c r="F374" s="246"/>
      <c r="G374" s="246"/>
      <c r="H374" s="246"/>
      <c r="I374" s="246"/>
      <c r="J374" s="246"/>
      <c r="K374" s="246"/>
      <c r="L374" s="246"/>
      <c r="M374" s="246"/>
      <c r="N374" s="246"/>
      <c r="O374" s="246"/>
      <c r="P374" s="246"/>
      <c r="Q374" s="246"/>
      <c r="R374" s="246"/>
      <c r="S374" s="246"/>
      <c r="T374" s="246"/>
      <c r="U374" s="246"/>
      <c r="V374" s="246"/>
      <c r="W374" s="246"/>
      <c r="X374" s="246"/>
      <c r="Y374" s="246"/>
      <c r="Z374" s="246"/>
      <c r="AA374" s="246"/>
      <c r="AB374" s="246"/>
      <c r="AC374" s="246"/>
      <c r="AD374" s="246"/>
      <c r="AE374" s="246"/>
      <c r="AF374" s="246"/>
      <c r="AG374" s="246"/>
      <c r="AH374" s="246"/>
      <c r="AI374" s="246"/>
      <c r="AJ374" s="246"/>
      <c r="AK374" s="246"/>
      <c r="AL374" s="246"/>
      <c r="AM374" s="246"/>
      <c r="AN374" s="246"/>
      <c r="AO374" s="246"/>
      <c r="AP374" s="246"/>
      <c r="AQ374" s="246"/>
      <c r="AR374" s="246"/>
      <c r="AS374" s="246"/>
      <c r="AT374" s="246"/>
      <c r="AU374" s="246"/>
      <c r="AV374" s="246"/>
      <c r="AW374" s="246"/>
      <c r="AX374" s="246"/>
      <c r="AY374" s="246"/>
      <c r="AZ374" s="246"/>
      <c r="BA374" s="246"/>
    </row>
    <row r="375" spans="2:53" s="240" customFormat="1" ht="15.75">
      <c r="B375" s="297"/>
      <c r="C375" s="298"/>
      <c r="D375" s="298"/>
      <c r="E375" s="298"/>
      <c r="F375" s="298"/>
      <c r="G375" s="248"/>
      <c r="H375" s="248"/>
      <c r="I375" s="248"/>
      <c r="J375" s="248"/>
      <c r="K375" s="248"/>
      <c r="L375" s="248"/>
      <c r="M375" s="248"/>
      <c r="N375" s="248"/>
      <c r="O375" s="248"/>
      <c r="P375" s="248"/>
      <c r="Q375" s="248"/>
      <c r="R375" s="248"/>
      <c r="S375" s="248"/>
      <c r="T375" s="248"/>
      <c r="U375" s="248"/>
      <c r="V375" s="248"/>
      <c r="W375" s="248"/>
      <c r="X375" s="248"/>
      <c r="Y375" s="248"/>
      <c r="Z375" s="248"/>
      <c r="AA375" s="248"/>
      <c r="AB375" s="248"/>
      <c r="AC375" s="248"/>
      <c r="AD375" s="248"/>
      <c r="AE375" s="248"/>
      <c r="AF375" s="248"/>
      <c r="AG375" s="248"/>
      <c r="AH375" s="248"/>
      <c r="AI375" s="248"/>
      <c r="AJ375" s="248"/>
      <c r="AK375" s="248"/>
      <c r="AL375" s="248"/>
      <c r="AM375" s="248"/>
      <c r="AN375" s="248"/>
      <c r="AO375" s="248"/>
      <c r="AP375" s="248"/>
      <c r="AQ375" s="248"/>
      <c r="AR375" s="248"/>
      <c r="AS375" s="248"/>
      <c r="AT375" s="248"/>
      <c r="AU375" s="248"/>
      <c r="AV375" s="248"/>
      <c r="AW375" s="248"/>
      <c r="AX375" s="248"/>
      <c r="AY375" s="248"/>
      <c r="AZ375" s="248"/>
      <c r="BA375" s="248"/>
    </row>
    <row r="376" spans="2:53" s="240" customFormat="1" ht="10.5" customHeight="1">
      <c r="C376" s="205"/>
      <c r="D376" s="205"/>
      <c r="E376" s="205"/>
      <c r="F376" s="248"/>
      <c r="G376" s="248"/>
      <c r="H376" s="248"/>
      <c r="I376" s="248"/>
      <c r="J376" s="248"/>
      <c r="K376" s="248"/>
      <c r="L376" s="248"/>
      <c r="M376" s="248"/>
      <c r="N376" s="248"/>
      <c r="O376" s="248"/>
      <c r="P376" s="248"/>
      <c r="Q376" s="248"/>
      <c r="R376" s="248"/>
      <c r="S376" s="248"/>
      <c r="T376" s="248"/>
      <c r="U376" s="248"/>
      <c r="V376" s="248"/>
      <c r="W376" s="248"/>
      <c r="X376" s="248"/>
      <c r="Y376" s="248"/>
      <c r="Z376" s="248"/>
      <c r="AA376" s="248"/>
      <c r="AB376" s="248"/>
      <c r="AC376" s="248"/>
      <c r="AD376" s="248"/>
      <c r="AE376" s="248"/>
      <c r="AF376" s="248"/>
      <c r="AG376" s="248"/>
      <c r="AH376" s="248"/>
      <c r="AI376" s="248"/>
      <c r="AJ376" s="248"/>
      <c r="AK376" s="248"/>
      <c r="AL376" s="248"/>
      <c r="AM376" s="248"/>
      <c r="AN376" s="248"/>
      <c r="AO376" s="248"/>
      <c r="AP376" s="248"/>
      <c r="AQ376" s="248"/>
      <c r="AR376" s="248"/>
      <c r="AS376" s="248"/>
      <c r="AT376" s="248"/>
      <c r="AU376" s="248"/>
      <c r="AV376" s="248"/>
      <c r="AW376" s="248"/>
      <c r="AX376" s="248"/>
      <c r="AY376" s="248"/>
      <c r="AZ376" s="248"/>
      <c r="BA376" s="248"/>
    </row>
    <row r="377" spans="2:53" s="240" customFormat="1" ht="15">
      <c r="G377" s="248"/>
      <c r="H377" s="248"/>
      <c r="I377" s="248"/>
      <c r="J377" s="248"/>
      <c r="K377" s="248"/>
      <c r="L377" s="248"/>
      <c r="M377" s="248"/>
      <c r="N377" s="248"/>
      <c r="O377" s="248"/>
      <c r="P377" s="248"/>
      <c r="Q377" s="248"/>
      <c r="R377" s="248"/>
      <c r="S377" s="248"/>
      <c r="T377" s="248"/>
      <c r="U377" s="248"/>
      <c r="V377" s="248"/>
      <c r="W377" s="248"/>
      <c r="X377" s="248"/>
      <c r="Y377" s="248"/>
      <c r="Z377" s="248"/>
      <c r="AA377" s="248"/>
      <c r="AB377" s="248"/>
      <c r="AC377" s="248"/>
      <c r="AD377" s="248"/>
      <c r="AE377" s="248"/>
      <c r="AF377" s="248"/>
      <c r="AG377" s="248"/>
      <c r="AH377" s="248"/>
      <c r="AI377" s="248"/>
      <c r="AJ377" s="248"/>
      <c r="AK377" s="248"/>
      <c r="AL377" s="248"/>
      <c r="AM377" s="248"/>
      <c r="AN377" s="248"/>
      <c r="AO377" s="248"/>
      <c r="AP377" s="248"/>
      <c r="AQ377" s="248"/>
      <c r="AR377" s="248"/>
      <c r="AS377" s="248"/>
      <c r="AT377" s="248"/>
      <c r="AU377" s="248"/>
      <c r="AV377" s="248"/>
      <c r="AW377" s="248"/>
      <c r="AX377" s="248"/>
      <c r="AY377" s="248"/>
      <c r="AZ377" s="248"/>
      <c r="BA377" s="248"/>
    </row>
    <row r="378" spans="2:53" s="240" customFormat="1" ht="10.5" customHeight="1">
      <c r="C378" s="239"/>
      <c r="D378" s="239"/>
      <c r="E378" s="239"/>
      <c r="F378" s="248"/>
      <c r="G378" s="248"/>
      <c r="H378" s="248"/>
      <c r="I378" s="248"/>
      <c r="J378" s="248"/>
      <c r="K378" s="248"/>
      <c r="L378" s="248"/>
      <c r="M378" s="248"/>
      <c r="N378" s="248"/>
      <c r="O378" s="248"/>
      <c r="P378" s="248"/>
      <c r="Q378" s="248"/>
      <c r="R378" s="248"/>
      <c r="S378" s="248"/>
      <c r="T378" s="248"/>
      <c r="U378" s="248"/>
      <c r="V378" s="248"/>
      <c r="W378" s="248"/>
      <c r="X378" s="248"/>
      <c r="Y378" s="248"/>
      <c r="Z378" s="248"/>
      <c r="AA378" s="248"/>
      <c r="AB378" s="248"/>
      <c r="AC378" s="248"/>
      <c r="AD378" s="248"/>
      <c r="AE378" s="248"/>
      <c r="AF378" s="248"/>
      <c r="AG378" s="248"/>
      <c r="AH378" s="248"/>
      <c r="AI378" s="248"/>
      <c r="AJ378" s="248"/>
      <c r="AK378" s="248"/>
      <c r="AL378" s="248"/>
      <c r="AM378" s="248"/>
      <c r="AN378" s="248"/>
      <c r="AO378" s="248"/>
      <c r="AP378" s="248"/>
      <c r="AQ378" s="248"/>
      <c r="AR378" s="248"/>
      <c r="AS378" s="248"/>
      <c r="AT378" s="248"/>
      <c r="AU378" s="248"/>
      <c r="AV378" s="248"/>
      <c r="AW378" s="248"/>
      <c r="AX378" s="248"/>
      <c r="AY378" s="248"/>
      <c r="AZ378" s="248"/>
      <c r="BA378" s="248"/>
    </row>
    <row r="379" spans="2:53" s="240" customFormat="1" ht="15">
      <c r="G379" s="248"/>
      <c r="H379" s="248"/>
      <c r="I379" s="248"/>
      <c r="J379" s="248"/>
      <c r="K379" s="248"/>
      <c r="L379" s="248"/>
      <c r="M379" s="248"/>
      <c r="N379" s="248"/>
      <c r="O379" s="248"/>
      <c r="P379" s="248"/>
      <c r="Q379" s="248"/>
      <c r="R379" s="248"/>
      <c r="S379" s="248"/>
      <c r="T379" s="248"/>
      <c r="U379" s="248"/>
      <c r="V379" s="248"/>
      <c r="W379" s="248"/>
      <c r="X379" s="248"/>
      <c r="Y379" s="248"/>
      <c r="Z379" s="248"/>
      <c r="AA379" s="248"/>
      <c r="AB379" s="248"/>
      <c r="AC379" s="248"/>
      <c r="AD379" s="248"/>
      <c r="AE379" s="248"/>
      <c r="AF379" s="248"/>
      <c r="AG379" s="248"/>
      <c r="AH379" s="248"/>
      <c r="AI379" s="248"/>
      <c r="AJ379" s="248"/>
      <c r="AK379" s="248"/>
      <c r="AL379" s="248"/>
      <c r="AM379" s="248"/>
      <c r="AN379" s="248"/>
      <c r="AO379" s="248"/>
      <c r="AP379" s="248"/>
      <c r="AQ379" s="248"/>
      <c r="AR379" s="248"/>
      <c r="AS379" s="248"/>
      <c r="AT379" s="248"/>
      <c r="AU379" s="248"/>
      <c r="AV379" s="248"/>
      <c r="AW379" s="248"/>
      <c r="AX379" s="248"/>
      <c r="AY379" s="248"/>
      <c r="AZ379" s="248"/>
      <c r="BA379" s="248"/>
    </row>
    <row r="380" spans="2:53" s="240" customFormat="1" ht="15.75">
      <c r="C380" s="205"/>
      <c r="D380" s="205"/>
      <c r="E380" s="239"/>
      <c r="F380" s="248"/>
      <c r="G380" s="248"/>
      <c r="H380" s="248"/>
      <c r="I380" s="248"/>
      <c r="J380" s="248"/>
      <c r="K380" s="248"/>
      <c r="L380" s="248"/>
      <c r="M380" s="248"/>
      <c r="N380" s="248"/>
      <c r="O380" s="248"/>
      <c r="P380" s="248"/>
      <c r="Q380" s="248"/>
      <c r="R380" s="248"/>
      <c r="S380" s="248"/>
      <c r="T380" s="248"/>
      <c r="U380" s="248"/>
      <c r="V380" s="248"/>
      <c r="W380" s="248"/>
      <c r="X380" s="248"/>
      <c r="Y380" s="248"/>
      <c r="Z380" s="248"/>
      <c r="AA380" s="248"/>
      <c r="AB380" s="248"/>
      <c r="AC380" s="248"/>
      <c r="AD380" s="248"/>
      <c r="AE380" s="248"/>
      <c r="AF380" s="248"/>
      <c r="AG380" s="248"/>
      <c r="AH380" s="248"/>
      <c r="AI380" s="248"/>
      <c r="AJ380" s="248"/>
      <c r="AK380" s="248"/>
      <c r="AL380" s="248"/>
      <c r="AM380" s="248"/>
      <c r="AN380" s="248"/>
      <c r="AO380" s="248"/>
      <c r="AP380" s="248"/>
      <c r="AQ380" s="248"/>
      <c r="AR380" s="248"/>
      <c r="AS380" s="248"/>
      <c r="AT380" s="248"/>
      <c r="AU380" s="248"/>
      <c r="AV380" s="248"/>
      <c r="AW380" s="248"/>
      <c r="AX380" s="248"/>
      <c r="AY380" s="248"/>
      <c r="AZ380" s="248"/>
      <c r="BA380" s="248"/>
    </row>
    <row r="381" spans="2:53" s="240" customFormat="1" ht="15.75">
      <c r="C381" s="205"/>
      <c r="D381" s="205"/>
      <c r="E381" s="239"/>
      <c r="F381" s="248"/>
      <c r="G381" s="248"/>
      <c r="H381" s="248"/>
      <c r="I381" s="248"/>
      <c r="J381" s="248"/>
      <c r="K381" s="248"/>
      <c r="L381" s="248"/>
      <c r="M381" s="248"/>
      <c r="N381" s="248"/>
      <c r="O381" s="248"/>
      <c r="P381" s="248"/>
      <c r="Q381" s="248"/>
      <c r="R381" s="248"/>
      <c r="S381" s="248"/>
      <c r="T381" s="248"/>
      <c r="U381" s="248"/>
      <c r="V381" s="248"/>
      <c r="W381" s="248"/>
      <c r="X381" s="248"/>
      <c r="Y381" s="248"/>
      <c r="Z381" s="248"/>
      <c r="AA381" s="248"/>
      <c r="AB381" s="248"/>
      <c r="AC381" s="248"/>
      <c r="AD381" s="248"/>
      <c r="AE381" s="248"/>
      <c r="AF381" s="248"/>
      <c r="AG381" s="248"/>
      <c r="AH381" s="248"/>
      <c r="AI381" s="248"/>
      <c r="AJ381" s="248"/>
      <c r="AK381" s="248"/>
      <c r="AL381" s="248"/>
      <c r="AM381" s="248"/>
      <c r="AN381" s="248"/>
      <c r="AO381" s="248"/>
      <c r="AP381" s="248"/>
      <c r="AQ381" s="248"/>
      <c r="AR381" s="248"/>
      <c r="AS381" s="248"/>
      <c r="AT381" s="248"/>
      <c r="AU381" s="248"/>
      <c r="AV381" s="248"/>
      <c r="AW381" s="248"/>
      <c r="AX381" s="248"/>
      <c r="AY381" s="248"/>
      <c r="AZ381" s="248"/>
      <c r="BA381" s="248"/>
    </row>
    <row r="382" spans="2:53" s="240" customFormat="1" ht="15.75">
      <c r="C382" s="205"/>
      <c r="D382" s="205"/>
      <c r="E382" s="239"/>
      <c r="F382" s="248"/>
      <c r="G382" s="248"/>
      <c r="H382" s="248"/>
      <c r="I382" s="248"/>
      <c r="J382" s="248"/>
      <c r="K382" s="248"/>
      <c r="L382" s="248"/>
      <c r="M382" s="248"/>
      <c r="N382" s="248"/>
      <c r="O382" s="248"/>
      <c r="P382" s="248"/>
      <c r="Q382" s="248"/>
      <c r="R382" s="248"/>
      <c r="S382" s="248"/>
      <c r="T382" s="248"/>
      <c r="U382" s="248"/>
      <c r="V382" s="248"/>
      <c r="W382" s="248"/>
      <c r="X382" s="248"/>
      <c r="Y382" s="248"/>
      <c r="Z382" s="248"/>
      <c r="AA382" s="248"/>
      <c r="AB382" s="248"/>
      <c r="AC382" s="248"/>
      <c r="AD382" s="248"/>
      <c r="AE382" s="248"/>
      <c r="AF382" s="248"/>
      <c r="AG382" s="248"/>
      <c r="AH382" s="248"/>
      <c r="AI382" s="248"/>
      <c r="AJ382" s="248"/>
      <c r="AK382" s="248"/>
      <c r="AL382" s="248"/>
      <c r="AM382" s="248"/>
      <c r="AN382" s="248"/>
      <c r="AO382" s="248"/>
      <c r="AP382" s="248"/>
      <c r="AQ382" s="248"/>
      <c r="AR382" s="248"/>
      <c r="AS382" s="248"/>
      <c r="AT382" s="248"/>
      <c r="AU382" s="248"/>
      <c r="AV382" s="248"/>
      <c r="AW382" s="248"/>
      <c r="AX382" s="248"/>
      <c r="AY382" s="248"/>
      <c r="AZ382" s="248"/>
      <c r="BA382" s="248"/>
    </row>
    <row r="383" spans="2:53" s="5" customFormat="1" ht="15">
      <c r="B383" s="202"/>
      <c r="C383" s="203"/>
      <c r="D383" s="204"/>
      <c r="E383" s="204"/>
      <c r="F383" s="246"/>
      <c r="G383" s="246"/>
      <c r="H383" s="246"/>
      <c r="I383" s="246"/>
      <c r="J383" s="246"/>
      <c r="K383" s="246"/>
      <c r="L383" s="246"/>
      <c r="M383" s="246"/>
      <c r="N383" s="246"/>
      <c r="O383" s="246"/>
      <c r="P383" s="246"/>
      <c r="Q383" s="246"/>
      <c r="R383" s="246"/>
      <c r="S383" s="246"/>
      <c r="T383" s="246"/>
      <c r="U383" s="246"/>
      <c r="V383" s="246"/>
      <c r="W383" s="246"/>
      <c r="X383" s="246"/>
      <c r="Y383" s="246"/>
      <c r="Z383" s="246"/>
      <c r="AA383" s="246"/>
      <c r="AB383" s="246"/>
      <c r="AC383" s="246"/>
      <c r="AD383" s="246"/>
      <c r="AE383" s="246"/>
      <c r="AF383" s="246"/>
      <c r="AG383" s="246"/>
      <c r="AH383" s="246"/>
      <c r="AI383" s="246"/>
      <c r="AJ383" s="246"/>
      <c r="AK383" s="246"/>
      <c r="AL383" s="246"/>
      <c r="AM383" s="246"/>
      <c r="AN383" s="246"/>
      <c r="AO383" s="246"/>
      <c r="AP383" s="246"/>
      <c r="AQ383" s="246"/>
      <c r="AR383" s="246"/>
      <c r="AS383" s="246"/>
      <c r="AT383" s="246"/>
      <c r="AU383" s="246"/>
      <c r="AV383" s="246"/>
      <c r="AW383" s="246"/>
      <c r="AX383" s="246"/>
      <c r="AY383" s="246"/>
      <c r="AZ383" s="246"/>
      <c r="BA383" s="246"/>
    </row>
    <row r="384" spans="2:53" ht="15.75">
      <c r="C384" s="241"/>
      <c r="D384" s="38"/>
      <c r="E384" s="38"/>
    </row>
    <row r="385" spans="3:5" ht="15.75">
      <c r="C385" s="241"/>
      <c r="D385" s="38"/>
      <c r="E385" s="38"/>
    </row>
    <row r="386" spans="3:5" ht="15.75">
      <c r="C386" s="241"/>
      <c r="D386" s="38"/>
      <c r="E386" s="38"/>
    </row>
    <row r="387" spans="3:5" ht="15.75">
      <c r="C387" s="241"/>
      <c r="D387" s="38"/>
      <c r="E387" s="206"/>
    </row>
    <row r="388" spans="3:5" ht="15.75">
      <c r="C388" s="241"/>
      <c r="D388" s="38"/>
      <c r="E388" s="200"/>
    </row>
    <row r="389" spans="3:5" ht="15.75">
      <c r="C389" s="241"/>
      <c r="D389" s="38"/>
      <c r="E389" s="200"/>
    </row>
    <row r="390" spans="3:5" ht="15">
      <c r="C390" s="38"/>
      <c r="D390" s="38"/>
      <c r="E390" s="200"/>
    </row>
    <row r="391" spans="3:5" ht="15">
      <c r="C391" s="38"/>
      <c r="D391" s="38"/>
      <c r="E391" s="200"/>
    </row>
    <row r="392" spans="3:5" ht="15">
      <c r="C392" s="38"/>
      <c r="D392" s="200"/>
      <c r="E392" s="200"/>
    </row>
    <row r="393" spans="3:5" ht="15">
      <c r="C393" s="38"/>
      <c r="D393" s="200"/>
      <c r="E393" s="200"/>
    </row>
    <row r="394" spans="3:5" ht="15">
      <c r="C394" s="38"/>
      <c r="D394" s="200"/>
      <c r="E394" s="200"/>
    </row>
    <row r="395" spans="3:5" ht="15">
      <c r="C395" s="38"/>
      <c r="D395" s="200"/>
      <c r="E395" s="200"/>
    </row>
    <row r="396" spans="3:5" ht="15">
      <c r="C396" s="38"/>
      <c r="D396" s="200"/>
      <c r="E396" s="200"/>
    </row>
    <row r="397" spans="3:5" ht="15">
      <c r="C397" s="38"/>
      <c r="D397" s="200"/>
      <c r="E397" s="200"/>
    </row>
    <row r="398" spans="3:5" ht="15">
      <c r="C398" s="38"/>
      <c r="D398" s="200"/>
      <c r="E398" s="200"/>
    </row>
    <row r="399" spans="3:5" ht="15">
      <c r="C399" s="38"/>
      <c r="D399" s="200"/>
      <c r="E399" s="200"/>
    </row>
    <row r="400" spans="3:5" ht="15">
      <c r="C400" s="38"/>
      <c r="D400" s="200"/>
      <c r="E400" s="200"/>
    </row>
    <row r="401" spans="2:5" ht="15">
      <c r="C401" s="38"/>
      <c r="D401" s="200"/>
      <c r="E401" s="200"/>
    </row>
    <row r="402" spans="2:5" ht="15">
      <c r="C402" s="38"/>
      <c r="D402" s="200"/>
      <c r="E402" s="200"/>
    </row>
    <row r="403" spans="2:5" ht="15">
      <c r="C403" s="38"/>
      <c r="D403" s="200"/>
      <c r="E403" s="200"/>
    </row>
    <row r="404" spans="2:5" ht="15">
      <c r="C404" s="38"/>
      <c r="D404" s="200"/>
      <c r="E404" s="200"/>
    </row>
    <row r="405" spans="2:5">
      <c r="B405" s="9"/>
      <c r="C405" s="9"/>
      <c r="D405" s="9"/>
      <c r="E405" s="9"/>
    </row>
    <row r="406" spans="2:5">
      <c r="B406" s="9"/>
      <c r="C406" s="9"/>
      <c r="D406" s="9"/>
      <c r="E406" s="9"/>
    </row>
    <row r="407" spans="2:5">
      <c r="B407" s="9"/>
      <c r="C407" s="9"/>
      <c r="D407" s="9"/>
      <c r="E407" s="9"/>
    </row>
    <row r="408" spans="2:5">
      <c r="B408" s="9"/>
      <c r="C408" s="9"/>
      <c r="D408" s="9"/>
      <c r="E408" s="9"/>
    </row>
    <row r="409" spans="2:5">
      <c r="B409" s="9"/>
      <c r="C409" s="9"/>
      <c r="D409" s="9"/>
      <c r="E409" s="9"/>
    </row>
    <row r="410" spans="2:5">
      <c r="B410" s="9"/>
      <c r="C410" s="9"/>
      <c r="D410" s="9"/>
      <c r="E410" s="9"/>
    </row>
    <row r="411" spans="2:5">
      <c r="B411" s="9"/>
      <c r="C411" s="9"/>
      <c r="D411" s="9"/>
      <c r="E411" s="9"/>
    </row>
    <row r="412" spans="2:5">
      <c r="B412" s="9"/>
      <c r="C412" s="9"/>
      <c r="D412" s="9"/>
      <c r="E412" s="9"/>
    </row>
    <row r="413" spans="2:5">
      <c r="B413" s="9"/>
      <c r="C413" s="9"/>
      <c r="D413" s="9"/>
      <c r="E413" s="9"/>
    </row>
    <row r="414" spans="2:5">
      <c r="B414" s="9"/>
      <c r="C414" s="9"/>
      <c r="D414" s="9"/>
      <c r="E414" s="9"/>
    </row>
    <row r="415" spans="2:5">
      <c r="B415" s="9"/>
      <c r="C415" s="9"/>
      <c r="D415" s="9"/>
      <c r="E415" s="9"/>
    </row>
    <row r="416" spans="2:5">
      <c r="B416" s="9"/>
      <c r="C416" s="9"/>
      <c r="D416" s="9"/>
      <c r="E416" s="9"/>
    </row>
    <row r="417" spans="2:5">
      <c r="B417" s="9"/>
      <c r="C417" s="9"/>
      <c r="D417" s="9"/>
      <c r="E417" s="9"/>
    </row>
    <row r="418" spans="2:5">
      <c r="B418" s="9"/>
      <c r="C418" s="9"/>
      <c r="D418" s="9"/>
      <c r="E418" s="9"/>
    </row>
    <row r="419" spans="2:5">
      <c r="B419" s="9"/>
      <c r="C419" s="9"/>
      <c r="D419" s="9"/>
      <c r="E419" s="9"/>
    </row>
    <row r="420" spans="2:5">
      <c r="B420" s="9"/>
      <c r="C420" s="9"/>
      <c r="D420" s="9"/>
      <c r="E420" s="9"/>
    </row>
    <row r="421" spans="2:5">
      <c r="B421" s="9"/>
      <c r="C421" s="9"/>
      <c r="D421" s="9"/>
      <c r="E421" s="9"/>
    </row>
    <row r="422" spans="2:5">
      <c r="B422" s="9"/>
      <c r="C422" s="9"/>
      <c r="D422" s="9"/>
      <c r="E422" s="9"/>
    </row>
    <row r="423" spans="2:5">
      <c r="B423" s="9"/>
      <c r="C423" s="9"/>
      <c r="D423" s="9"/>
      <c r="E423" s="9"/>
    </row>
    <row r="424" spans="2:5">
      <c r="B424" s="9"/>
      <c r="C424" s="9"/>
      <c r="D424" s="9"/>
      <c r="E424" s="9"/>
    </row>
    <row r="425" spans="2:5">
      <c r="B425" s="9"/>
      <c r="C425" s="9"/>
      <c r="D425" s="9"/>
      <c r="E425" s="9"/>
    </row>
    <row r="426" spans="2:5">
      <c r="B426" s="9"/>
      <c r="C426" s="9"/>
      <c r="D426" s="9"/>
      <c r="E426" s="9"/>
    </row>
    <row r="427" spans="2:5">
      <c r="B427" s="9"/>
      <c r="C427" s="9"/>
      <c r="D427" s="9"/>
      <c r="E427" s="9"/>
    </row>
    <row r="428" spans="2:5">
      <c r="B428" s="9"/>
      <c r="C428" s="9"/>
      <c r="D428" s="9"/>
      <c r="E428" s="9"/>
    </row>
    <row r="429" spans="2:5">
      <c r="B429" s="9"/>
      <c r="C429" s="9"/>
      <c r="D429" s="9"/>
      <c r="E429" s="9"/>
    </row>
    <row r="430" spans="2:5">
      <c r="B430" s="9"/>
      <c r="C430" s="9"/>
      <c r="D430" s="9"/>
      <c r="E430" s="9"/>
    </row>
    <row r="431" spans="2:5">
      <c r="B431" s="9"/>
      <c r="C431" s="9"/>
      <c r="D431" s="9"/>
      <c r="E431" s="9"/>
    </row>
    <row r="432" spans="2:5">
      <c r="B432" s="9"/>
      <c r="C432" s="9"/>
      <c r="D432" s="9"/>
      <c r="E432" s="9"/>
    </row>
    <row r="433" spans="2:5">
      <c r="B433" s="9"/>
      <c r="C433" s="9"/>
      <c r="D433" s="9"/>
      <c r="E433" s="9"/>
    </row>
    <row r="434" spans="2:5">
      <c r="B434" s="9"/>
      <c r="C434" s="9"/>
      <c r="D434" s="9"/>
      <c r="E434" s="9"/>
    </row>
    <row r="435" spans="2:5">
      <c r="B435" s="9"/>
      <c r="C435" s="9"/>
      <c r="D435" s="9"/>
      <c r="E435" s="9"/>
    </row>
    <row r="436" spans="2:5">
      <c r="B436" s="9"/>
      <c r="C436" s="9"/>
      <c r="D436" s="9"/>
      <c r="E436" s="9"/>
    </row>
  </sheetData>
  <mergeCells count="3">
    <mergeCell ref="B375:F375"/>
    <mergeCell ref="B373:F373"/>
    <mergeCell ref="B371:F371"/>
  </mergeCells>
  <conditionalFormatting sqref="F318:F327 F363:F369 F329:F331 F333:F337 F340:F361 F86:F91 F46:F49 F124:F129 F84 F82 F9:F44 F93:F108 F254:F289">
    <cfRule type="cellIs" dxfId="0" priority="3" stopIfTrue="1" operator="lessThan">
      <formula>1</formula>
    </cfRule>
  </conditionalFormatting>
  <pageMargins left="0.11811023622047245" right="0.11811023622047245" top="0.35433070866141736" bottom="0.35433070866141736" header="0" footer="0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прайс бетон</vt:lpstr>
      <vt:lpstr>прайс раствор</vt:lpstr>
      <vt:lpstr>Раст с мсф</vt:lpstr>
      <vt:lpstr>прайс пескобетон</vt:lpstr>
      <vt:lpstr>услуги лаб не утв</vt:lpstr>
      <vt:lpstr>Лист1</vt:lpstr>
      <vt:lpstr>жб 27</vt:lpstr>
      <vt:lpstr>Прайс на ЖБИ</vt:lpstr>
      <vt:lpstr>'Прайс на ЖБИ'!Заголовки_для_печати</vt:lpstr>
      <vt:lpstr>'прайс бетон'!Область_печати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Малков</dc:creator>
  <cp:lastModifiedBy>USER</cp:lastModifiedBy>
  <cp:lastPrinted>2018-06-21T11:39:38Z</cp:lastPrinted>
  <dcterms:created xsi:type="dcterms:W3CDTF">2011-03-14T11:10:56Z</dcterms:created>
  <dcterms:modified xsi:type="dcterms:W3CDTF">2018-09-11T11:17:53Z</dcterms:modified>
</cp:coreProperties>
</file>