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470" tabRatio="742" activeTab="0"/>
  </bookViews>
  <sheets>
    <sheet name="Прайс" sheetId="1" r:id="rId1"/>
    <sheet name="Размотка" sheetId="2" r:id="rId2"/>
    <sheet name="Трубы ЦТ БШ" sheetId="3" r:id="rId3"/>
    <sheet name="Метизы" sheetId="4" r:id="rId4"/>
    <sheet name="Готовые изделия" sheetId="5" r:id="rId5"/>
    <sheet name="Склады" sheetId="6" r:id="rId6"/>
  </sheets>
  <definedNames>
    <definedName name="_xlnm.Print_Titles" localSheetId="3">'Метизы'!$3:$3</definedName>
    <definedName name="_xlnm.Print_Titles" localSheetId="0">'Прайс'!$12:$12</definedName>
    <definedName name="_xlnm.Print_Area" localSheetId="0">'Прайс'!$A$1:$H$503</definedName>
    <definedName name="_xlnm.Print_Area" localSheetId="2">'Трубы ЦТ БШ'!$A$8:$G$78</definedName>
  </definedNames>
  <calcPr fullCalcOnLoad="1" refMode="R1C1"/>
</workbook>
</file>

<file path=xl/sharedStrings.xml><?xml version="1.0" encoding="utf-8"?>
<sst xmlns="http://schemas.openxmlformats.org/spreadsheetml/2006/main" count="1033" uniqueCount="724">
  <si>
    <t>в бухтах</t>
  </si>
  <si>
    <t>1шт.</t>
  </si>
  <si>
    <t>бухта</t>
  </si>
  <si>
    <t>10 мм</t>
  </si>
  <si>
    <t>14 мм</t>
  </si>
  <si>
    <t>16 мм</t>
  </si>
  <si>
    <t>18 мм</t>
  </si>
  <si>
    <t>20 мм</t>
  </si>
  <si>
    <t>25 мм</t>
  </si>
  <si>
    <t>0,7 мм</t>
  </si>
  <si>
    <t>Шв гнутый 80х60х4</t>
  </si>
  <si>
    <t>Шв гнутый 100х50х4</t>
  </si>
  <si>
    <t>Шв гнутый 120х60х5</t>
  </si>
  <si>
    <t>Шв гнутый 140х60х5</t>
  </si>
  <si>
    <t xml:space="preserve">1,0 мм </t>
  </si>
  <si>
    <t>Шв гнутый 100х50х3</t>
  </si>
  <si>
    <t>Шв гнутый 120х60х4</t>
  </si>
  <si>
    <t>40К1</t>
  </si>
  <si>
    <t>6,5 мм</t>
  </si>
  <si>
    <t>Цена с НДС 
по рассрочке</t>
  </si>
  <si>
    <t>Стоимость за пачку - 5 кг</t>
  </si>
  <si>
    <t>0,5 мм</t>
  </si>
  <si>
    <t>Цена 
от 1 - 30 тн</t>
  </si>
  <si>
    <t>Цена 
свыше 30 тн</t>
  </si>
  <si>
    <t>Теоретический вес 1п.м.</t>
  </si>
  <si>
    <t>УОНИ 13/55 д.3/ 4/ 5</t>
  </si>
  <si>
    <t>Сетка рабица</t>
  </si>
  <si>
    <t>Проволока ВР-1</t>
  </si>
  <si>
    <t>Проволока Общего назначения</t>
  </si>
  <si>
    <t>Проволока Сварочная ГОСТ 2246-70</t>
  </si>
  <si>
    <t>Проволока колючая оцинкованная</t>
  </si>
  <si>
    <t>Переходы</t>
  </si>
  <si>
    <t>Отводы</t>
  </si>
  <si>
    <t xml:space="preserve">Профнастил  оцинкованный </t>
  </si>
  <si>
    <t>Профнастил крашенный</t>
  </si>
  <si>
    <t>Трубы стальные водогазопроводные  ГОСТ 3262 (ВГП - d внутренний):</t>
  </si>
  <si>
    <t>Трубы стальные электросварные ГОСТ 10704 (ЭС - d внешний):</t>
  </si>
  <si>
    <t>Трубы водогазопроводные оцинкованные  ГОСТ 3262-75 (ВГП оц. d до 50 - внутренний, выше 50 d внешний):</t>
  </si>
  <si>
    <t>12 мм</t>
  </si>
  <si>
    <t>3кг/5 кг</t>
  </si>
  <si>
    <t>8,55-9,0</t>
  </si>
  <si>
    <t>9-10</t>
  </si>
  <si>
    <t>10,5-11</t>
  </si>
  <si>
    <t xml:space="preserve">   8 мм</t>
  </si>
  <si>
    <t xml:space="preserve">   6 мм</t>
  </si>
  <si>
    <t>22 мм</t>
  </si>
  <si>
    <t>32 мм</t>
  </si>
  <si>
    <t>6,0 мм</t>
  </si>
  <si>
    <t>8,0 мм</t>
  </si>
  <si>
    <t>9/10-11</t>
  </si>
  <si>
    <t>1,08х4</t>
  </si>
  <si>
    <t>8-9</t>
  </si>
  <si>
    <t>9,5-10</t>
  </si>
  <si>
    <t>10,5</t>
  </si>
  <si>
    <t>11</t>
  </si>
  <si>
    <t>8,35</t>
  </si>
  <si>
    <t xml:space="preserve">L - н\д, m
≈ </t>
  </si>
  <si>
    <t>40 мм</t>
  </si>
  <si>
    <t>ВР-1 d 4 мм</t>
  </si>
  <si>
    <t>ВР-1 d 5 мм</t>
  </si>
  <si>
    <t>ОК d 0,9 мм</t>
  </si>
  <si>
    <t>ОК d 1,2 мм</t>
  </si>
  <si>
    <t>ОК d 1,6 мм</t>
  </si>
  <si>
    <t>ОК d 1,8 мм</t>
  </si>
  <si>
    <t>ОК d 2,0 мм</t>
  </si>
  <si>
    <t>ОК d 3,0 мм</t>
  </si>
  <si>
    <t>ОК d 4,0 мм</t>
  </si>
  <si>
    <t>ОК d 5,0 мм</t>
  </si>
  <si>
    <t>Проволока колючая оц. 28х2</t>
  </si>
  <si>
    <t>Листовой прокат горячекатанный Ст3сп5 ГОСТ 16523-89, 14637-89</t>
  </si>
  <si>
    <t>6 мм</t>
  </si>
  <si>
    <t xml:space="preserve">  8 мм</t>
  </si>
  <si>
    <t xml:space="preserve">  6 мм</t>
  </si>
  <si>
    <t xml:space="preserve">  5 мм</t>
  </si>
  <si>
    <t xml:space="preserve">  4 мм</t>
  </si>
  <si>
    <t>17 мм</t>
  </si>
  <si>
    <t>19 мм</t>
  </si>
  <si>
    <t>24 мм</t>
  </si>
  <si>
    <t>27 мм</t>
  </si>
  <si>
    <t>30 мм</t>
  </si>
  <si>
    <t>41 мм</t>
  </si>
  <si>
    <t>46 мм</t>
  </si>
  <si>
    <t>55 мм</t>
  </si>
  <si>
    <t>65 мм</t>
  </si>
  <si>
    <t>60 мм</t>
  </si>
  <si>
    <t>110 мм</t>
  </si>
  <si>
    <t>130 мм</t>
  </si>
  <si>
    <t>150 мм</t>
  </si>
  <si>
    <t>170 мм</t>
  </si>
  <si>
    <t>200 мм</t>
  </si>
  <si>
    <t>50 мм</t>
  </si>
  <si>
    <t>100 мм</t>
  </si>
  <si>
    <t>120 мм</t>
  </si>
  <si>
    <t>140 мм</t>
  </si>
  <si>
    <t>160 мм</t>
  </si>
  <si>
    <t>180 мм</t>
  </si>
  <si>
    <t xml:space="preserve">  90 мм</t>
  </si>
  <si>
    <t xml:space="preserve">  85 мм</t>
  </si>
  <si>
    <t xml:space="preserve">  70 мм</t>
  </si>
  <si>
    <t xml:space="preserve">  80 мм</t>
  </si>
  <si>
    <t xml:space="preserve">  60 мм</t>
  </si>
  <si>
    <t xml:space="preserve">  45 мм</t>
  </si>
  <si>
    <t xml:space="preserve">  40 мм</t>
  </si>
  <si>
    <t xml:space="preserve">  32 мм</t>
  </si>
  <si>
    <t xml:space="preserve">  28 мм</t>
  </si>
  <si>
    <t xml:space="preserve">  22 мм</t>
  </si>
  <si>
    <t xml:space="preserve">  30 мм</t>
  </si>
  <si>
    <t xml:space="preserve">  36 мм</t>
  </si>
  <si>
    <t xml:space="preserve">  42 мм</t>
  </si>
  <si>
    <t xml:space="preserve">  50 мм</t>
  </si>
  <si>
    <t xml:space="preserve">  25 мм</t>
  </si>
  <si>
    <t xml:space="preserve">  20 мм</t>
  </si>
  <si>
    <t xml:space="preserve">  18 мм</t>
  </si>
  <si>
    <t xml:space="preserve">  16 мм</t>
  </si>
  <si>
    <t xml:space="preserve">  12 мм</t>
  </si>
  <si>
    <t xml:space="preserve">  10 мм</t>
  </si>
  <si>
    <t xml:space="preserve">  14 мм</t>
  </si>
  <si>
    <t xml:space="preserve">   5 мм</t>
  </si>
  <si>
    <t xml:space="preserve">   4 мм</t>
  </si>
  <si>
    <t xml:space="preserve">   3 мм</t>
  </si>
  <si>
    <t xml:space="preserve">   2 мм</t>
  </si>
  <si>
    <t>1пачка=5кг.</t>
  </si>
  <si>
    <t>Наименование материалов
 Ø Размер, мм</t>
  </si>
  <si>
    <t>Примечание
Марка стали / ГОСТ</t>
  </si>
  <si>
    <t>25 х 3,2 мм</t>
  </si>
  <si>
    <t>89 х 4,0 мм</t>
  </si>
  <si>
    <t>102 х 4,0 мм</t>
  </si>
  <si>
    <t>127 х 4,0 мм</t>
  </si>
  <si>
    <t>273 х 6,0 мм</t>
  </si>
  <si>
    <t>325 х 6,0 мм</t>
  </si>
  <si>
    <t>325 х 8,0 мм</t>
  </si>
  <si>
    <t>426 х 6,0 мм</t>
  </si>
  <si>
    <t>426 х 8,0 мм</t>
  </si>
  <si>
    <t>76 х 4,0 мм</t>
  </si>
  <si>
    <t>76 х 3,0 мм</t>
  </si>
  <si>
    <t>76 х 3,5 мм</t>
  </si>
  <si>
    <t>57 х 3,0 мм</t>
  </si>
  <si>
    <t>57 х 3,5 мм</t>
  </si>
  <si>
    <t>89 х 3,0 мм</t>
  </si>
  <si>
    <t>219 х 8,0 мм</t>
  </si>
  <si>
    <t>89 х 3,5 мм</t>
  </si>
  <si>
    <t>108 х 3,5 мм</t>
  </si>
  <si>
    <t>108 х 4,0 мм</t>
  </si>
  <si>
    <t>108 х 5,0 мм</t>
  </si>
  <si>
    <t>114 х 4,0 мм</t>
  </si>
  <si>
    <t>133 х 4,0 мм</t>
  </si>
  <si>
    <t>133 х 4,5 мм</t>
  </si>
  <si>
    <t>159 х 4,5 мм</t>
  </si>
  <si>
    <t>159 х 6,0 мм</t>
  </si>
  <si>
    <t>219 х 6,0 мм</t>
  </si>
  <si>
    <t>159 х 5,0 мм</t>
  </si>
  <si>
    <t>168 х 5,0 мм</t>
  </si>
  <si>
    <t>50 х 3.0 мм</t>
  </si>
  <si>
    <t>50 х 3.5 мм</t>
  </si>
  <si>
    <t>57 х 3.0 мм</t>
  </si>
  <si>
    <t>57 х 3.5 мм</t>
  </si>
  <si>
    <t>15 х 2.8 мм</t>
  </si>
  <si>
    <t>20 х 2.8 мм</t>
  </si>
  <si>
    <t>32 х 3.2 мм</t>
  </si>
  <si>
    <t>40 х 3.5 мм</t>
  </si>
  <si>
    <t>108 х 3,0 мм</t>
  </si>
  <si>
    <t>114 х 3,5 мм</t>
  </si>
  <si>
    <t>114 х 4,5 мм</t>
  </si>
  <si>
    <t>159 х 4,0 мм</t>
  </si>
  <si>
    <t>15 х 15 х 1,5</t>
  </si>
  <si>
    <t>20 х 20 х 1,5</t>
  </si>
  <si>
    <t>20 х 20 х 2</t>
  </si>
  <si>
    <t>25 х 25 х 1,5</t>
  </si>
  <si>
    <t>25 х 25 х 2</t>
  </si>
  <si>
    <t>30 х 30 х 1,5</t>
  </si>
  <si>
    <t>30 х 30 х 2</t>
  </si>
  <si>
    <t>40 х 20 х 1,5</t>
  </si>
  <si>
    <t>40 х 20 х 2</t>
  </si>
  <si>
    <t>40 х 25 х 1,5</t>
  </si>
  <si>
    <t>40 х 25 х 2</t>
  </si>
  <si>
    <t>40 х 40 х 1,5</t>
  </si>
  <si>
    <t>40 х 40 х 2</t>
  </si>
  <si>
    <t>40 х 40 х 3</t>
  </si>
  <si>
    <t>50 х 25 х 1,5</t>
  </si>
  <si>
    <t>50 х 25 х 2</t>
  </si>
  <si>
    <t>50 х 50 х 2</t>
  </si>
  <si>
    <t>50 х 50 х 3</t>
  </si>
  <si>
    <t>60 х 30 х 2</t>
  </si>
  <si>
    <t>60 х 30 х 3</t>
  </si>
  <si>
    <t>60 х 40 х 2</t>
  </si>
  <si>
    <t>60 х 40 х 3</t>
  </si>
  <si>
    <t>60 х 60 х 2</t>
  </si>
  <si>
    <t>60 х 60 х 3</t>
  </si>
  <si>
    <t>60 х 60 х 4</t>
  </si>
  <si>
    <t>80 х 40 х 2</t>
  </si>
  <si>
    <t>80 х 40 х 3</t>
  </si>
  <si>
    <t>80 х 40 х 4</t>
  </si>
  <si>
    <t>80 х 60 х 3</t>
  </si>
  <si>
    <t>80 х 80 х 3</t>
  </si>
  <si>
    <t>80 х 80 х 4</t>
  </si>
  <si>
    <t>100 х 100 х 3</t>
  </si>
  <si>
    <t>100 х 100 х 4</t>
  </si>
  <si>
    <t>100 х 100 х 5</t>
  </si>
  <si>
    <t>100 х 50 х 3</t>
  </si>
  <si>
    <t>100 х 50 х 4</t>
  </si>
  <si>
    <t>120 х 60 х 4</t>
  </si>
  <si>
    <t>120 х 60 х 5</t>
  </si>
  <si>
    <t>120 х 80 х 3</t>
  </si>
  <si>
    <t>120 х 80 х 5</t>
  </si>
  <si>
    <t>120 х 120 х 4</t>
  </si>
  <si>
    <t>120 х 120 х 5</t>
  </si>
  <si>
    <t>140 х 60 х 4</t>
  </si>
  <si>
    <t>140 х 60 х 5</t>
  </si>
  <si>
    <t>140 х 140 х 5</t>
  </si>
  <si>
    <t>150 х 100 х 4</t>
  </si>
  <si>
    <t>160 х 160 х 5</t>
  </si>
  <si>
    <t>160 х 160 х 6</t>
  </si>
  <si>
    <t>180 х 180 х 5</t>
  </si>
  <si>
    <t>180 х 180 х 6</t>
  </si>
  <si>
    <t>200 х 200 х 8</t>
  </si>
  <si>
    <t>300 х 300 х 10</t>
  </si>
  <si>
    <t>35 х 35 х 4</t>
  </si>
  <si>
    <t>70 х 70 х 5</t>
  </si>
  <si>
    <t>75 х 75 х 5</t>
  </si>
  <si>
    <t>80 х 80 х 7</t>
  </si>
  <si>
    <t>90 х 90 х 6</t>
  </si>
  <si>
    <t>20 х 20 х 1,6</t>
  </si>
  <si>
    <t>25 х 25 х 1,6</t>
  </si>
  <si>
    <t>40 х 40 х 1,8</t>
  </si>
  <si>
    <t>50 х 50 х 1,8</t>
  </si>
  <si>
    <t>30 х 30 х 1,6</t>
  </si>
  <si>
    <t>89 х 3,5-76 х 3,5</t>
  </si>
  <si>
    <t>133 х 5,0-108 х 4,0</t>
  </si>
  <si>
    <t xml:space="preserve">159 х 4,5-89 х 3,5 </t>
  </si>
  <si>
    <t xml:space="preserve">325 х 10-219 х 8 </t>
  </si>
  <si>
    <t xml:space="preserve">за 1м²/руб. </t>
  </si>
  <si>
    <t>1,5х10=15м²</t>
  </si>
  <si>
    <t>14 х 2,0 мм</t>
  </si>
  <si>
    <t>18 х 3,0 мм</t>
  </si>
  <si>
    <t>21 х 3,0 мм</t>
  </si>
  <si>
    <t>22 х 3,0 мм</t>
  </si>
  <si>
    <t>22 х 3,5 мм</t>
  </si>
  <si>
    <t>25 х 2,5 мм</t>
  </si>
  <si>
    <t>25 х 3,0 мм</t>
  </si>
  <si>
    <t>28 х 3,0 мм</t>
  </si>
  <si>
    <t>28 х 4,0 мм</t>
  </si>
  <si>
    <t>32 х 2,5 мм</t>
  </si>
  <si>
    <t>32 х 3,0 мм</t>
  </si>
  <si>
    <t>32 х 3,5 мм</t>
  </si>
  <si>
    <t>38 х 3,5 мм</t>
  </si>
  <si>
    <t>38 х 3,0 мм</t>
  </si>
  <si>
    <t>45 х 4,0 мм</t>
  </si>
  <si>
    <t>51 х 3,0 мм</t>
  </si>
  <si>
    <t>51 х 4,0 мм</t>
  </si>
  <si>
    <t>51 х 3,5 мм</t>
  </si>
  <si>
    <t>57 х 4,0 мм</t>
  </si>
  <si>
    <t>57 х 5,0 мм</t>
  </si>
  <si>
    <t>60 х 3,5 мм</t>
  </si>
  <si>
    <t>60 х 4,0 мм</t>
  </si>
  <si>
    <t>76 х 5,0 мм</t>
  </si>
  <si>
    <t>76 х 6,0 мм</t>
  </si>
  <si>
    <t>89 х 5,0 мм</t>
  </si>
  <si>
    <t>89 х 6,0 мм</t>
  </si>
  <si>
    <t>89 х 10,0 мм</t>
  </si>
  <si>
    <t>108 х 6,0 мм</t>
  </si>
  <si>
    <t>114 х 5,0 мм</t>
  </si>
  <si>
    <t>114 х 6,0 мм</t>
  </si>
  <si>
    <t>127 х 5,0 мм</t>
  </si>
  <si>
    <t>133 х 5,0 мм</t>
  </si>
  <si>
    <t>133 х 6,0 мм</t>
  </si>
  <si>
    <t>159 х 7,0 мм</t>
  </si>
  <si>
    <t>159 х 8,0 мм</t>
  </si>
  <si>
    <t>219 х 7,0 мм</t>
  </si>
  <si>
    <t>219 х 10,0 мм</t>
  </si>
  <si>
    <t>273 х 8,0 мм</t>
  </si>
  <si>
    <t>273 х 9,0 мм</t>
  </si>
  <si>
    <t>273 х 10,0 мм</t>
  </si>
  <si>
    <t>325 х 9,0 мм</t>
  </si>
  <si>
    <t>325 х 10,0 мм</t>
  </si>
  <si>
    <t>377 х 9,0 мм</t>
  </si>
  <si>
    <t>377 х 10,0 мм</t>
  </si>
  <si>
    <t>426 х 9,0 мм</t>
  </si>
  <si>
    <t>426 х 10,0 мм</t>
  </si>
  <si>
    <t>426  х  12,0 мм</t>
  </si>
  <si>
    <t xml:space="preserve">Трубы цельнотянутые бесшовные </t>
  </si>
  <si>
    <t>168 х 6,0 мм</t>
  </si>
  <si>
    <t>Г/д ГОСТ 8732 ст.20</t>
  </si>
  <si>
    <t>Х/д ГОСТ 8733 ст. 20</t>
  </si>
  <si>
    <t>Х/д ГОСТ 8734 ст. 20</t>
  </si>
  <si>
    <t>200 х 200 х 12</t>
  </si>
  <si>
    <t>Судовые стальные листы РС В ТУ 14-101-334-2001 ГОСТ Р 52927-2008</t>
  </si>
  <si>
    <t>Трубы профильные (d внешний) ГОСТ 8639-82</t>
  </si>
  <si>
    <t>Склад №2 г. Хабаровск, ул. Автономная, 3а / 680032</t>
  </si>
  <si>
    <t xml:space="preserve">Склад №1 г. Хабаровск, ул. Тихоокеанская, 45 / 680011 </t>
  </si>
  <si>
    <t xml:space="preserve">         </t>
  </si>
  <si>
    <t xml:space="preserve">тел. (4212) 45-99-45        </t>
  </si>
  <si>
    <t>Производим  доставку  автотранспортом, контейнерами, вагонами.</t>
  </si>
  <si>
    <t>Организовываем оперативные поставки с заводов производителей по конкурентным ценам.</t>
  </si>
  <si>
    <t>Оказываем услуги по: сварке, резке в размер, изготовлению металлоконструкций!</t>
  </si>
  <si>
    <t>ГИБКО * НАДЕЖНО * ЖЕЛЕЗНО</t>
  </si>
  <si>
    <r>
      <t xml:space="preserve">E-mail: </t>
    </r>
    <r>
      <rPr>
        <b/>
        <sz val="16"/>
        <color indexed="30"/>
        <rFont val="Times New Roman"/>
        <family val="1"/>
      </rPr>
      <t xml:space="preserve">dmk_snab@mail.ru  </t>
    </r>
  </si>
  <si>
    <t>сайт: WWW.DMK.SU</t>
  </si>
  <si>
    <t>Режим работы: Склад/офис  8-30 — 17-30; перерыв 12:00 — 13:00 Выходной — суббота, воскресенье</t>
  </si>
  <si>
    <t>Дальневосточная металлургическая компания предлагает широкий комплекс дополнительных услуг по обработке, хранению и доставке металлопроката.</t>
  </si>
  <si>
    <t>ОБРАБОТКА</t>
  </si>
  <si>
    <t>ПРОИЗВОДСТВО</t>
  </si>
  <si>
    <t>ХРАНЕНИЕ</t>
  </si>
  <si>
    <t>АРМАТУРА, ГОСТ 5781-82, кл. А-III (А-400) ст. 25Г2С</t>
  </si>
  <si>
    <t>Уголок ГОСТ 8509-93 Ст3сп\пс</t>
  </si>
  <si>
    <t>12 Б1</t>
  </si>
  <si>
    <t>14 Б1</t>
  </si>
  <si>
    <t>16 Б1</t>
  </si>
  <si>
    <t>20 Б1</t>
  </si>
  <si>
    <t>24 М</t>
  </si>
  <si>
    <t>25 Б1</t>
  </si>
  <si>
    <t>25 К1</t>
  </si>
  <si>
    <t>25 Ш1</t>
  </si>
  <si>
    <t>30 Б1</t>
  </si>
  <si>
    <t>30 Ш1</t>
  </si>
  <si>
    <t>35 Б1</t>
  </si>
  <si>
    <t>35 Ш1</t>
  </si>
  <si>
    <t>Листовой прокат ст 09Г2С 19281-89</t>
  </si>
  <si>
    <t>6,0 мм / 6,5 мм</t>
  </si>
  <si>
    <t>Швеллер ГОСТ 8240-97 Ст3сп\пс</t>
  </si>
  <si>
    <t>ПВЛ - 406</t>
  </si>
  <si>
    <t>ПВЛ - 408</t>
  </si>
  <si>
    <t>ПВЛ - 410</t>
  </si>
  <si>
    <t>ПВЛ - 506</t>
  </si>
  <si>
    <t>ПВЛ - 508</t>
  </si>
  <si>
    <t>ПВЛ - 510</t>
  </si>
  <si>
    <t>РС В 5 мм</t>
  </si>
  <si>
    <t>РС В 8 мм</t>
  </si>
  <si>
    <t>РС В 6 мм</t>
  </si>
  <si>
    <t>0,5 мм окраш.</t>
  </si>
  <si>
    <t>С-44   0,7х1040х6,0</t>
  </si>
  <si>
    <t>Н-75   0,7х800х6,0</t>
  </si>
  <si>
    <t>Катанка Ст3сп\пс ТУ 14-1-5282-94</t>
  </si>
  <si>
    <t>Балки двутавровые Ст3сп\пс СТО АСЧМ 20-93 ГОСТ 8239-89</t>
  </si>
  <si>
    <t>Лист просечно вытяжной (ПВЛ) Ст3сп5  ТУ36.36.11-5-89</t>
  </si>
  <si>
    <t>Листовой прокат оцинкованный  Ст08ПС</t>
  </si>
  <si>
    <t>Лист рифленный Ст3 сп ГОСТ 8568-77</t>
  </si>
  <si>
    <t>Круг горячекатаный прокат Ст3сп/20/40х/45 ГОСТ 2590-88</t>
  </si>
  <si>
    <t>Сталь полосовая Ст3сп ГОСТ 535-2005</t>
  </si>
  <si>
    <t>Квадрат Ст3сп ГОСТ 535-2005</t>
  </si>
  <si>
    <t>Шестигранник  ст20/ст35/ Ст45 ГОСТ2879</t>
  </si>
  <si>
    <t>20 К1</t>
  </si>
  <si>
    <t>20 Ш1</t>
  </si>
  <si>
    <t xml:space="preserve">Электроды </t>
  </si>
  <si>
    <t>КНР 2,5 мм</t>
  </si>
  <si>
    <t>КНР 3,2 мм/4,0 мм/5,0</t>
  </si>
  <si>
    <t>Лист нержавеющий марки 12Х18Н10Т</t>
  </si>
  <si>
    <t>н/д до 4,97</t>
  </si>
  <si>
    <t>160 х 5,0 мм</t>
  </si>
  <si>
    <t xml:space="preserve">12 мм </t>
  </si>
  <si>
    <t xml:space="preserve">14 мм </t>
  </si>
  <si>
    <t xml:space="preserve">16 мм </t>
  </si>
  <si>
    <t xml:space="preserve">18 мм </t>
  </si>
  <si>
    <t xml:space="preserve">20 мм </t>
  </si>
  <si>
    <t xml:space="preserve">22 мм </t>
  </si>
  <si>
    <t xml:space="preserve">25 мм </t>
  </si>
  <si>
    <t xml:space="preserve">28 мм </t>
  </si>
  <si>
    <t xml:space="preserve">32 мм </t>
  </si>
  <si>
    <t xml:space="preserve">36 мм </t>
  </si>
  <si>
    <t xml:space="preserve">40 мм </t>
  </si>
  <si>
    <t xml:space="preserve">10 мм </t>
  </si>
  <si>
    <t xml:space="preserve">  8 мм </t>
  </si>
  <si>
    <t xml:space="preserve">  6 мм </t>
  </si>
  <si>
    <t xml:space="preserve">100 х 100 х 7 </t>
  </si>
  <si>
    <t>25 х 25 х 4</t>
  </si>
  <si>
    <t>32 х 32 х 4</t>
  </si>
  <si>
    <t>40 х 40 х 4</t>
  </si>
  <si>
    <t>45 х 45 х 4</t>
  </si>
  <si>
    <t>50 х 50 х 5</t>
  </si>
  <si>
    <t>63 х 63 х 5</t>
  </si>
  <si>
    <t>75 х 75 х 6</t>
  </si>
  <si>
    <t>90 х 90 х 7</t>
  </si>
  <si>
    <t>100 х 100 х 8</t>
  </si>
  <si>
    <t>100 х 100 х 10</t>
  </si>
  <si>
    <t>125 х 125 х 10</t>
  </si>
  <si>
    <t xml:space="preserve">24 У </t>
  </si>
  <si>
    <t xml:space="preserve">27 П </t>
  </si>
  <si>
    <t xml:space="preserve">30 У </t>
  </si>
  <si>
    <t xml:space="preserve">  6,5 У</t>
  </si>
  <si>
    <t>5 П</t>
  </si>
  <si>
    <t xml:space="preserve">20х4 мм </t>
  </si>
  <si>
    <t xml:space="preserve">25х4 мм </t>
  </si>
  <si>
    <t xml:space="preserve">30х4 мм </t>
  </si>
  <si>
    <t xml:space="preserve">40х4 мм </t>
  </si>
  <si>
    <t xml:space="preserve">40х5 мм </t>
  </si>
  <si>
    <t xml:space="preserve">50х5 мм </t>
  </si>
  <si>
    <t>15 х 2,8 мм</t>
  </si>
  <si>
    <t>32 х 3,2 мм</t>
  </si>
  <si>
    <t>40 х 3,5 мм</t>
  </si>
  <si>
    <t>50 х 3,5 мм</t>
  </si>
  <si>
    <t>65 х 4,0 мм</t>
  </si>
  <si>
    <t>20 х 2,8 мм</t>
  </si>
  <si>
    <t xml:space="preserve">Сетка кладочная сварная </t>
  </si>
  <si>
    <t xml:space="preserve">     50 х 50 х 4 </t>
  </si>
  <si>
    <t>150 х 150 х 4</t>
  </si>
  <si>
    <t>200 х 200 х 4</t>
  </si>
  <si>
    <t xml:space="preserve">     50 х 50 х 5 </t>
  </si>
  <si>
    <t>150 х 150 х 5</t>
  </si>
  <si>
    <t>200 х 200 х 5</t>
  </si>
  <si>
    <t>1шт.4,5м² (1,5х3)/руб</t>
  </si>
  <si>
    <t xml:space="preserve">1шт.6м² (2х3)/руб </t>
  </si>
  <si>
    <t xml:space="preserve">за 1м²/руб </t>
  </si>
  <si>
    <t xml:space="preserve">вес 1шт. 18,4 за 1,5 х 3,0 </t>
  </si>
  <si>
    <t xml:space="preserve">вес 1шт. 28,6 за 1,5 х 3,0 </t>
  </si>
  <si>
    <t xml:space="preserve">вес 1шт. 9,2  за 1,5 х 3,0 </t>
  </si>
  <si>
    <t xml:space="preserve">вес 1шт. 14,3 за 1,5 х 3,0 </t>
  </si>
  <si>
    <t xml:space="preserve">вес 1шт. 6,2  за 1,5 х 3,0 </t>
  </si>
  <si>
    <t xml:space="preserve">вес 1шт. 9,6  за 1,5 х 3,0 </t>
  </si>
  <si>
    <t xml:space="preserve">вес 1шт. 4,8  за 1,5 х 3,0 </t>
  </si>
  <si>
    <t xml:space="preserve">вес 1шт. 7,4  за 1,5 х 3,0 </t>
  </si>
  <si>
    <t>6,0 мм кольцо</t>
  </si>
  <si>
    <t>6 мм кольцо</t>
  </si>
  <si>
    <t>80 х 80 х 6</t>
  </si>
  <si>
    <t>Сетки усиленные для ограждений из х/к металла антивандальных решеток</t>
  </si>
  <si>
    <t>Кол-во м² в рулоне</t>
  </si>
  <si>
    <t>Наименование материалов
Размер, мм</t>
  </si>
  <si>
    <t>Размер рулона, м</t>
  </si>
  <si>
    <t>1,25 х 11,2</t>
  </si>
  <si>
    <t>1,25 х 10</t>
  </si>
  <si>
    <t>1,25 х 8</t>
  </si>
  <si>
    <t>1,25 х 5</t>
  </si>
  <si>
    <t>1,25 х 4,45</t>
  </si>
  <si>
    <t>125 х 55</t>
  </si>
  <si>
    <t>50 х 20</t>
  </si>
  <si>
    <t>40 х 16</t>
  </si>
  <si>
    <t>25 х 10</t>
  </si>
  <si>
    <t>20 х 8</t>
  </si>
  <si>
    <t>15 х 6</t>
  </si>
  <si>
    <t>t-листа, мм</t>
  </si>
  <si>
    <t>Ширина перемычки</t>
  </si>
  <si>
    <t>Размер ячейки(АхБ) ширина х высота, мм</t>
  </si>
  <si>
    <t>40х4 мм Оц.</t>
  </si>
  <si>
    <t>40х5 мм Оц.</t>
  </si>
  <si>
    <t xml:space="preserve">Сталь полосовая Оцинкованная </t>
  </si>
  <si>
    <t>Винтовые сваи 89*3,5</t>
  </si>
  <si>
    <t>Винтовые сваи 108*4</t>
  </si>
  <si>
    <t>Винтовые сваи 76*3,5</t>
  </si>
  <si>
    <t>Стоимость руб./шт.</t>
  </si>
  <si>
    <t xml:space="preserve">Стоимость </t>
  </si>
  <si>
    <t xml:space="preserve">Вес (кг) </t>
  </si>
  <si>
    <t>за 1 пог. мет.</t>
  </si>
  <si>
    <t xml:space="preserve">Листовой прокат оцинкованный с полимерным покрытием </t>
  </si>
  <si>
    <t>ст. ДУ-45 х 2,5-3,0</t>
  </si>
  <si>
    <t>219 х 6 Ст20 ГОСТ 17375-2001</t>
  </si>
  <si>
    <t>273 х 8 Ст20 ГОСТ 17375-2001</t>
  </si>
  <si>
    <t>325 х 7 Ст20 ГОСТ 17375-2001</t>
  </si>
  <si>
    <t xml:space="preserve">  89 х 6 Ст20 ГОСТ 17375-2001</t>
  </si>
  <si>
    <t xml:space="preserve">  32 х 3 Ст20 ГОСТ 17375-2001 </t>
  </si>
  <si>
    <r>
      <t xml:space="preserve">E-mail: </t>
    </r>
    <r>
      <rPr>
        <sz val="16"/>
        <color indexed="30"/>
        <rFont val="Arial Cyr"/>
        <family val="1"/>
      </rPr>
      <t xml:space="preserve">dmk@mail.redcom.ru </t>
    </r>
    <r>
      <rPr>
        <sz val="16"/>
        <color indexed="9"/>
        <rFont val="Arial Cyr"/>
        <family val="1"/>
      </rPr>
      <t xml:space="preserve">/dmk_snab@mail.ru </t>
    </r>
  </si>
  <si>
    <t>22 У</t>
  </si>
  <si>
    <t>20 У</t>
  </si>
  <si>
    <t>18 У</t>
  </si>
  <si>
    <t>14 П</t>
  </si>
  <si>
    <t>16 У</t>
  </si>
  <si>
    <t>12 У</t>
  </si>
  <si>
    <t>8 П</t>
  </si>
  <si>
    <t>8 У</t>
  </si>
  <si>
    <t>н/д до 4,76</t>
  </si>
  <si>
    <t>н/д+5,01</t>
  </si>
  <si>
    <t>короткий ст. ДУ - 15 (21,3*2)</t>
  </si>
  <si>
    <t>короткий ст. ДУ - 25 (32*2,5)</t>
  </si>
  <si>
    <t>ст. ДУ-57 х 3 (100)</t>
  </si>
  <si>
    <t>короткий ст. ДУ - 32 (38х2,5)</t>
  </si>
  <si>
    <t xml:space="preserve">короткий ст. ДУ - 20 (26.9*2) </t>
  </si>
  <si>
    <t>ст. ДУ-76 х 3,5  (30/300)</t>
  </si>
  <si>
    <t>ст. ДУ-89 х 3,5 (20/120/180)</t>
  </si>
  <si>
    <t>Сетка штукатурная армирующая ЦПВС из оцинкованного металлопроката 08сп, ТУ 1275-001-77264198-2012</t>
  </si>
  <si>
    <t>Имеющиеся производственные площади компании укомплектованы необходимыми станками и оборудованием, позволяющим в кратчайшие сроки выполнять услуги по вытяжке арматуры из бухт до 12 мм, рубке листового металла на гильотине до 8 мм, производству профильного листа H-8, H-21, сетки кладочной по размерам заказчика, плазменная резка металла до 30 мм.</t>
  </si>
  <si>
    <t>Приоритетным направлением деятельности компании является развитие мощностей по глубокой переработки металла, а именно изготовление металлоизделий и металлоконструкций любой сложности и комплектности.
Мы предлагаем высококачественные металлоконструкции, цена в Хабаровске на продукцию компании ниже среднерыночной, а ассортимент позволяет приобрести изделия из металла любых типоразмеров. Каталог включает несколько тысяч наименований, в том числе: металлические ограждения, металлопрокат (листовой, сортовой, трубный), профлисты, металлические сетки и др.
При необходимости изготовим нестандартные металлоконструкции, цена в Хабаровске на подобные услуги выше, но наша компания предлагает возможность рассрочки при оплате.</t>
  </si>
  <si>
    <t>Имеющиеся складские площади открытые и закрытые в Хабаровском речном торговом порту и на ул. Автономной позволяют принимать на хранение и перерабатывать грузы любой габаритности и сложности. При наличии заинтересованности в долгосрочной аренде, готовы предоставлять гибкую систему оплаты.</t>
  </si>
  <si>
    <t>36 мм</t>
  </si>
  <si>
    <t>25 х 2,8 мм</t>
  </si>
  <si>
    <t>10 П</t>
  </si>
  <si>
    <t xml:space="preserve">27 У </t>
  </si>
  <si>
    <t>325 х 12 мм</t>
  </si>
  <si>
    <t>325 х 11 мм</t>
  </si>
  <si>
    <t>325 х 10 мм</t>
  </si>
  <si>
    <t>820 х 10 мм</t>
  </si>
  <si>
    <t>530 х 10 мм</t>
  </si>
  <si>
    <t>630 х 10 мм</t>
  </si>
  <si>
    <t>530 х  9,0 мм</t>
  </si>
  <si>
    <t>530 х  7,0 мм</t>
  </si>
  <si>
    <t>530 х  6,0 мм</t>
  </si>
  <si>
    <t>530 х  8,0 мм</t>
  </si>
  <si>
    <t>120 х 80 х 4</t>
  </si>
  <si>
    <t>d 1,2-СВ- 08Г2С</t>
  </si>
  <si>
    <t>d 1,6-СВ- 08Г2С</t>
  </si>
  <si>
    <t>d 1,6-СВ- 08А</t>
  </si>
  <si>
    <t>Г/д ГОСТ 8732 ст.21</t>
  </si>
  <si>
    <t>159 х 10,0 мм</t>
  </si>
  <si>
    <t>40 х 3 мм</t>
  </si>
  <si>
    <t>45 х 3,5 мм</t>
  </si>
  <si>
    <t>96 320р.</t>
  </si>
  <si>
    <t>102 х 6,0 мм</t>
  </si>
  <si>
    <t>127 х 6,0 мм</t>
  </si>
  <si>
    <t>ВР-1 d 3,8 мм</t>
  </si>
  <si>
    <t>ВР-1 d 4,8 мм</t>
  </si>
  <si>
    <t>Территория речпорта</t>
  </si>
  <si>
    <t>Весовая</t>
  </si>
  <si>
    <t>магазин АРДИС</t>
  </si>
  <si>
    <t xml:space="preserve"> ул. Тихоокеанская 43</t>
  </si>
  <si>
    <t>автобусная остановка</t>
  </si>
  <si>
    <t>магазин "Маяк"</t>
  </si>
  <si>
    <t>АРМАТУРА, кл. А-500 С</t>
  </si>
  <si>
    <t>40 У</t>
  </si>
  <si>
    <t>14 У</t>
  </si>
  <si>
    <t>прайс на  25.07.2017 г.</t>
  </si>
  <si>
    <t>Наименование</t>
  </si>
  <si>
    <t>Вес 1000 шт.</t>
  </si>
  <si>
    <t>Болт свободный</t>
  </si>
  <si>
    <t>6х20</t>
  </si>
  <si>
    <t>6х30</t>
  </si>
  <si>
    <t>6х40</t>
  </si>
  <si>
    <t>6х50</t>
  </si>
  <si>
    <t>6х60</t>
  </si>
  <si>
    <t>6х70</t>
  </si>
  <si>
    <t>8х20</t>
  </si>
  <si>
    <t>8х25</t>
  </si>
  <si>
    <t>8х30</t>
  </si>
  <si>
    <t>8х40</t>
  </si>
  <si>
    <t>8х50</t>
  </si>
  <si>
    <t>8х60</t>
  </si>
  <si>
    <t>8х70</t>
  </si>
  <si>
    <t>8х90</t>
  </si>
  <si>
    <t>8х100</t>
  </si>
  <si>
    <t>10х25</t>
  </si>
  <si>
    <t>10х30</t>
  </si>
  <si>
    <t>10х40</t>
  </si>
  <si>
    <t>10х60</t>
  </si>
  <si>
    <t>10х70</t>
  </si>
  <si>
    <t>10х80</t>
  </si>
  <si>
    <t>10х85</t>
  </si>
  <si>
    <t>10х90</t>
  </si>
  <si>
    <t>12х30</t>
  </si>
  <si>
    <t>12х40</t>
  </si>
  <si>
    <t>12х40 цинк</t>
  </si>
  <si>
    <t>12х50</t>
  </si>
  <si>
    <t>12х50 цинк</t>
  </si>
  <si>
    <t>12х60</t>
  </si>
  <si>
    <t>12х80</t>
  </si>
  <si>
    <t>12х90</t>
  </si>
  <si>
    <t>12х100</t>
  </si>
  <si>
    <t>12х120</t>
  </si>
  <si>
    <t>14х30</t>
  </si>
  <si>
    <t>14х40</t>
  </si>
  <si>
    <t>14х50</t>
  </si>
  <si>
    <t>14х60</t>
  </si>
  <si>
    <t>14х80</t>
  </si>
  <si>
    <t>14х90</t>
  </si>
  <si>
    <t>16х30</t>
  </si>
  <si>
    <t>16х40</t>
  </si>
  <si>
    <t>16х50</t>
  </si>
  <si>
    <t>16х50 цинк</t>
  </si>
  <si>
    <t>16х60</t>
  </si>
  <si>
    <t>16х60 цинк</t>
  </si>
  <si>
    <t>16х70</t>
  </si>
  <si>
    <t>16х80</t>
  </si>
  <si>
    <t>16х90</t>
  </si>
  <si>
    <t xml:space="preserve"> 16х100</t>
  </si>
  <si>
    <t xml:space="preserve"> 16х100 цинк</t>
  </si>
  <si>
    <t xml:space="preserve"> 16х110</t>
  </si>
  <si>
    <t xml:space="preserve"> 16х120</t>
  </si>
  <si>
    <t xml:space="preserve"> 16х130</t>
  </si>
  <si>
    <t>18х70</t>
  </si>
  <si>
    <t>18х80</t>
  </si>
  <si>
    <t>18х100</t>
  </si>
  <si>
    <t>18х110</t>
  </si>
  <si>
    <t>18х120</t>
  </si>
  <si>
    <t>20х60</t>
  </si>
  <si>
    <t>20х65</t>
  </si>
  <si>
    <t>20х70</t>
  </si>
  <si>
    <t>20х80</t>
  </si>
  <si>
    <t>20х90</t>
  </si>
  <si>
    <t xml:space="preserve"> 20х100</t>
  </si>
  <si>
    <t xml:space="preserve"> 20х110</t>
  </si>
  <si>
    <t xml:space="preserve"> 20х120</t>
  </si>
  <si>
    <t xml:space="preserve"> 20х130</t>
  </si>
  <si>
    <t>22х60</t>
  </si>
  <si>
    <t>22х65</t>
  </si>
  <si>
    <t>22х80</t>
  </si>
  <si>
    <t>22х90</t>
  </si>
  <si>
    <t>22х100</t>
  </si>
  <si>
    <t>22х110</t>
  </si>
  <si>
    <t>22х120</t>
  </si>
  <si>
    <t>22х140</t>
  </si>
  <si>
    <t>22х150</t>
  </si>
  <si>
    <t>24х70</t>
  </si>
  <si>
    <t>24х75</t>
  </si>
  <si>
    <t>24х100</t>
  </si>
  <si>
    <t>24х110</t>
  </si>
  <si>
    <t>24х120</t>
  </si>
  <si>
    <t>24х130</t>
  </si>
  <si>
    <t>27х100</t>
  </si>
  <si>
    <t>30х90</t>
  </si>
  <si>
    <t>30х100</t>
  </si>
  <si>
    <t>30х120</t>
  </si>
  <si>
    <t>Гайка свободная</t>
  </si>
  <si>
    <t>м 6</t>
  </si>
  <si>
    <t>м 8</t>
  </si>
  <si>
    <t>м 8 цинк</t>
  </si>
  <si>
    <t>м 10</t>
  </si>
  <si>
    <t>м 12</t>
  </si>
  <si>
    <t>м 12 цинк</t>
  </si>
  <si>
    <t>м 14</t>
  </si>
  <si>
    <t>м 16</t>
  </si>
  <si>
    <t>м 16 цинк</t>
  </si>
  <si>
    <t>м 18</t>
  </si>
  <si>
    <t>м 20</t>
  </si>
  <si>
    <t>м 22</t>
  </si>
  <si>
    <t>м 24</t>
  </si>
  <si>
    <t>м 27</t>
  </si>
  <si>
    <t>м 30</t>
  </si>
  <si>
    <t>м 36</t>
  </si>
  <si>
    <t>Шайба</t>
  </si>
  <si>
    <t>16 цинк</t>
  </si>
  <si>
    <t>Шайба гровер</t>
  </si>
  <si>
    <t>12 цинк</t>
  </si>
  <si>
    <t>Шурупы</t>
  </si>
  <si>
    <t>3,5х35</t>
  </si>
  <si>
    <t>4,0х35</t>
  </si>
  <si>
    <t>3,5х40</t>
  </si>
  <si>
    <t>Гвозди :</t>
  </si>
  <si>
    <t>цена за 1 кг</t>
  </si>
  <si>
    <t>25 х1,2</t>
  </si>
  <si>
    <t>32 х1,8</t>
  </si>
  <si>
    <t>40 х 2,0</t>
  </si>
  <si>
    <t>150 х 5,0</t>
  </si>
  <si>
    <t>Готовые изделия цеха</t>
  </si>
  <si>
    <r>
      <t xml:space="preserve">Размеры, мм
</t>
    </r>
    <r>
      <rPr>
        <sz val="14"/>
        <rFont val="Times New Roman"/>
        <family val="1"/>
      </rPr>
      <t>Толщина х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Длина х Ширина х Высота</t>
    </r>
  </si>
  <si>
    <t xml:space="preserve">П е ч ь </t>
  </si>
  <si>
    <t>4 х 600 х 400 х 400</t>
  </si>
  <si>
    <t>М а н г а л</t>
  </si>
  <si>
    <t>2 х 500 х 300 х 150</t>
  </si>
  <si>
    <t>3 х 500 х 300 х 150</t>
  </si>
  <si>
    <t>Ш а р а б а н</t>
  </si>
  <si>
    <t>3 х 600 х 300 х 300</t>
  </si>
  <si>
    <t xml:space="preserve">К о п т и л к а </t>
  </si>
  <si>
    <t>2 х 800 х 500 х 500</t>
  </si>
  <si>
    <t>Размеры L, м</t>
  </si>
  <si>
    <t>Метизная продукция</t>
  </si>
  <si>
    <t>Цена за пакет фасовка по 20 шт</t>
  </si>
  <si>
    <t>Цена за пакет фасовка по 10 шт</t>
  </si>
  <si>
    <t>Цена за пакет фасовка по 5 шт</t>
  </si>
  <si>
    <t>Цена за пакет фасовка по 3 шт</t>
  </si>
  <si>
    <t>Цена за тонну руб.</t>
  </si>
  <si>
    <t>1 250 х 2 500</t>
  </si>
  <si>
    <t>1 250 х 6 000</t>
  </si>
  <si>
    <t>1 500 х 6 000</t>
  </si>
  <si>
    <t>1 600 х 6 000</t>
  </si>
  <si>
    <t>2 000 х 6 000</t>
  </si>
  <si>
    <t>1 250 х 2 000</t>
  </si>
  <si>
    <t>1 000 х 2 900</t>
  </si>
  <si>
    <t>1 000 х 2 300</t>
  </si>
  <si>
    <t>1 000 х 2 500</t>
  </si>
  <si>
    <t>1 000 х 4 000</t>
  </si>
  <si>
    <t>1 500 х 5 800</t>
  </si>
  <si>
    <t>Н-60   0,7х902 000 х 6 000,0</t>
  </si>
  <si>
    <t>до 6 000</t>
  </si>
  <si>
    <t>42 х 3,0 мм</t>
  </si>
  <si>
    <t>08 мм</t>
  </si>
  <si>
    <t>Склад</t>
  </si>
  <si>
    <t>Проходная</t>
  </si>
  <si>
    <r>
      <t xml:space="preserve">Хаб. Речной торговый порт  </t>
    </r>
    <r>
      <rPr>
        <b/>
        <sz val="14"/>
        <rFont val="Arial Cyr"/>
        <family val="0"/>
      </rPr>
      <t>грузовая ветка</t>
    </r>
  </si>
  <si>
    <t>Бюро пропусков</t>
  </si>
  <si>
    <t>Хаб. Речной торговый порт 
ул. Тихоокеанская 45</t>
  </si>
  <si>
    <t xml:space="preserve">ул. Тихоокеанская </t>
  </si>
  <si>
    <t>Казачья Гора</t>
  </si>
  <si>
    <t>1 080 х 4 000</t>
  </si>
  <si>
    <t>Т/о 67</t>
  </si>
  <si>
    <t>Т/о 76</t>
  </si>
  <si>
    <t>219 х 9,0 мм</t>
  </si>
  <si>
    <r>
      <rPr>
        <sz val="10"/>
        <rFont val="Arial Cyr"/>
        <family val="1"/>
      </rPr>
      <t>6/10/</t>
    </r>
    <r>
      <rPr>
        <sz val="10"/>
        <rFont val="Arial Cyr"/>
        <family val="1"/>
      </rPr>
      <t>10,5</t>
    </r>
  </si>
  <si>
    <t>410/423</t>
  </si>
  <si>
    <t>Листовой прокат холоднокатаный</t>
  </si>
  <si>
    <t>1.2 мм</t>
  </si>
  <si>
    <t>1.0 мм</t>
  </si>
  <si>
    <t>1.5 мм</t>
  </si>
  <si>
    <t>1 000 х 2 460</t>
  </si>
  <si>
    <t>140 х 140 х 9,0</t>
  </si>
  <si>
    <t>125 х 125 х 8,0</t>
  </si>
  <si>
    <t>140 х 140 х 10,0</t>
  </si>
  <si>
    <t>160 х 160 х 10,0</t>
  </si>
  <si>
    <t>63 х 63 х 6</t>
  </si>
  <si>
    <t>С-  8 / С-21 0,7 мм</t>
  </si>
  <si>
    <t>1 190 х 6 000</t>
  </si>
  <si>
    <t>1 051 х 6 000</t>
  </si>
  <si>
    <r>
      <t xml:space="preserve">С-21 0,5 мм </t>
    </r>
    <r>
      <rPr>
        <sz val="14"/>
        <rFont val="Times New Roman"/>
        <family val="1"/>
      </rPr>
      <t>1 051 х до 6 000</t>
    </r>
  </si>
  <si>
    <r>
      <t xml:space="preserve">С-  8 0,5 мм </t>
    </r>
    <r>
      <rPr>
        <sz val="14"/>
        <rFont val="Times New Roman"/>
        <family val="1"/>
      </rPr>
      <t>1 190 х до 6 000</t>
    </r>
  </si>
  <si>
    <t xml:space="preserve">сайт: WWW.DMK.SU </t>
  </si>
  <si>
    <r>
      <t>Раскрой, м</t>
    </r>
    <r>
      <rPr>
        <b/>
        <sz val="14"/>
        <color indexed="10"/>
        <rFont val="Times New Roman"/>
        <family val="1"/>
      </rPr>
      <t>*</t>
    </r>
  </si>
  <si>
    <t xml:space="preserve">         14 мм лежалая</t>
  </si>
  <si>
    <t xml:space="preserve">         16 мм лежалая</t>
  </si>
  <si>
    <t>3 мм     рифление чечевичное</t>
  </si>
  <si>
    <t>4 мм     рифление чечевичное</t>
  </si>
  <si>
    <t xml:space="preserve">4 мм     </t>
  </si>
  <si>
    <t xml:space="preserve">5 мм     </t>
  </si>
  <si>
    <t>5 мм     рифление чечевичное</t>
  </si>
  <si>
    <t xml:space="preserve">6 мм     </t>
  </si>
  <si>
    <t>6 мм     рифление чечевичное</t>
  </si>
  <si>
    <t>5 мм   рифление ромбовидное</t>
  </si>
  <si>
    <t>11,7 / 12</t>
  </si>
  <si>
    <t>11,63 / 11,65</t>
  </si>
  <si>
    <t>9 / 11,7</t>
  </si>
  <si>
    <t xml:space="preserve">С 01.12.17 по 28.02.18 переходим на новый режим работы: </t>
  </si>
  <si>
    <r>
      <rPr>
        <b/>
        <sz val="11"/>
        <color indexed="10"/>
        <rFont val="Times New Roman"/>
        <family val="1"/>
      </rPr>
      <t>* - Данные ориентировочные для справки</t>
    </r>
  </si>
  <si>
    <r>
      <t xml:space="preserve">Склад/офис </t>
    </r>
    <r>
      <rPr>
        <b/>
        <sz val="16"/>
        <color indexed="30"/>
        <rFont val="Times New Roman"/>
        <family val="1"/>
      </rPr>
      <t>09:00 — 17:00</t>
    </r>
    <r>
      <rPr>
        <sz val="16"/>
        <color indexed="30"/>
        <rFont val="Times New Roman"/>
        <family val="1"/>
      </rPr>
      <t xml:space="preserve">; перерыв </t>
    </r>
    <r>
      <rPr>
        <b/>
        <sz val="16"/>
        <color indexed="30"/>
        <rFont val="Times New Roman"/>
        <family val="1"/>
      </rPr>
      <t>12:00 — 13:00</t>
    </r>
    <r>
      <rPr>
        <sz val="16"/>
        <color indexed="30"/>
        <rFont val="Times New Roman"/>
        <family val="1"/>
      </rPr>
      <t xml:space="preserve"> Выходной — суббота, воскресенье</t>
    </r>
  </si>
  <si>
    <t>1 000 х 2 580</t>
  </si>
  <si>
    <t>Проволока ВР-1 d 5 мм</t>
  </si>
  <si>
    <t>Проволока ВР-1 d 4 мм</t>
  </si>
  <si>
    <t>Арматура АIII / Арматура AI (Круг) / Проволока ВР-1</t>
  </si>
  <si>
    <t>Услуга по размотке бухт в прутки</t>
  </si>
  <si>
    <t xml:space="preserve">Арматура АIII / Арматура AI (Круг) d 10 мм </t>
  </si>
  <si>
    <t>Цена размотки, руб./тн с НДС</t>
  </si>
  <si>
    <t xml:space="preserve">Арматура АIII / Арматура AI (Круг) d   6 мм </t>
  </si>
  <si>
    <t xml:space="preserve">Арматура АIII / Арматура AI (Круг) d   8 мм </t>
  </si>
  <si>
    <t>на17.01.2018</t>
  </si>
  <si>
    <t>10 У</t>
  </si>
  <si>
    <t>6 / 12</t>
  </si>
  <si>
    <t xml:space="preserve">прайс от 06. 02. 2018 г. </t>
  </si>
  <si>
    <r>
      <t>Теоретический 
вес</t>
    </r>
    <r>
      <rPr>
        <b/>
        <sz val="12"/>
        <color indexed="10"/>
        <rFont val="Times New Roman"/>
        <family val="1"/>
      </rPr>
      <t>*</t>
    </r>
  </si>
  <si>
    <r>
      <t>Вес (кг)</t>
    </r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 xml:space="preserve">
</t>
    </r>
    <r>
      <rPr>
        <b/>
        <sz val="12"/>
        <rFont val="Times New Roman"/>
        <family val="1"/>
      </rPr>
      <t>одной штуки</t>
    </r>
  </si>
  <si>
    <r>
      <rPr>
        <b/>
        <sz val="14"/>
        <rFont val="Times New Roman"/>
        <family val="1"/>
      </rPr>
      <t>Стоимость</t>
    </r>
    <r>
      <rPr>
        <b/>
        <sz val="14"/>
        <color indexed="10"/>
        <rFont val="Times New Roman"/>
        <family val="1"/>
      </rPr>
      <t>*</t>
    </r>
    <r>
      <rPr>
        <b/>
        <sz val="12"/>
        <rFont val="Times New Roman"/>
        <family val="1"/>
      </rPr>
      <t xml:space="preserve">
одной штуки</t>
    </r>
  </si>
  <si>
    <t>Цена с НДС 
по рассрочке /резки в размер</t>
  </si>
  <si>
    <r>
      <rPr>
        <b/>
        <sz val="12"/>
        <rFont val="Times New Roman"/>
        <family val="1"/>
      </rPr>
      <t xml:space="preserve">Цена с НДС </t>
    </r>
    <r>
      <rPr>
        <b/>
        <sz val="14"/>
        <rFont val="Times New Roman"/>
        <family val="1"/>
      </rPr>
      <t xml:space="preserve">
от 1-5 тн</t>
    </r>
  </si>
  <si>
    <r>
      <rPr>
        <b/>
        <sz val="12"/>
        <rFont val="Times New Roman"/>
        <family val="1"/>
      </rPr>
      <t xml:space="preserve">Цена с НДС </t>
    </r>
    <r>
      <rPr>
        <b/>
        <sz val="14"/>
        <rFont val="Times New Roman"/>
        <family val="1"/>
      </rPr>
      <t xml:space="preserve">
от 5-ти тн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</si>
</sst>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  <numFmt numFmtId="174" formatCode="#,##0.0&quot;р.&quot;"/>
    <numFmt numFmtId="175" formatCode="#,##0.00&quot;р.&quot;"/>
    <numFmt numFmtId="176" formatCode="[$-FC19]d\ mmmm\ yyyy\ &quot;г.&quot;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&quot;р.&quot;"/>
    <numFmt numFmtId="184" formatCode="#,##0.00000"/>
    <numFmt numFmtId="185" formatCode="#,##0.00000&quot;р.&quot;"/>
    <numFmt numFmtId="186" formatCode="#,##0.0"/>
    <numFmt numFmtId="187" formatCode="0.000"/>
    <numFmt numFmtId="188" formatCode="0.0000"/>
    <numFmt numFmtId="189" formatCode="#,##0.0000"/>
    <numFmt numFmtId="190" formatCode="#,##0.00_р_."/>
    <numFmt numFmtId="191" formatCode="#,##0\ &quot;₽&quot;"/>
  </numFmts>
  <fonts count="11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30"/>
      <name val="Times New Roman"/>
      <family val="1"/>
    </font>
    <font>
      <b/>
      <sz val="20"/>
      <name val="Times New Roman"/>
      <family val="1"/>
    </font>
    <font>
      <sz val="16"/>
      <color indexed="30"/>
      <name val="Arial Cyr"/>
      <family val="1"/>
    </font>
    <font>
      <sz val="16"/>
      <color indexed="9"/>
      <name val="Arial Cyr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36"/>
      <name val="Arial Cyr"/>
      <family val="0"/>
    </font>
    <font>
      <b/>
      <sz val="8"/>
      <color indexed="8"/>
      <name val="Arial"/>
      <family val="2"/>
    </font>
    <font>
      <u val="single"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6"/>
      <color indexed="3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53"/>
      <name val="Times New Roman"/>
      <family val="1"/>
    </font>
    <font>
      <b/>
      <sz val="11"/>
      <color indexed="10"/>
      <name val="Arial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53"/>
      <name val="Felix Titling"/>
      <family val="5"/>
    </font>
    <font>
      <b/>
      <sz val="18"/>
      <color indexed="10"/>
      <name val="Felix Titling"/>
      <family val="5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8"/>
      <color indexed="30"/>
      <name val="Felix Titling"/>
      <family val="5"/>
    </font>
    <font>
      <sz val="1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8"/>
      <color indexed="10"/>
      <name val="Times New Roman"/>
      <family val="1"/>
    </font>
    <font>
      <b/>
      <sz val="16"/>
      <name val="Cambria"/>
      <family val="1"/>
    </font>
    <font>
      <b/>
      <sz val="22"/>
      <color indexed="52"/>
      <name val="Felix Titling"/>
      <family val="5"/>
    </font>
    <font>
      <b/>
      <i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9" tint="-0.24997000396251678"/>
      <name val="Times New Roman"/>
      <family val="1"/>
    </font>
    <font>
      <b/>
      <sz val="11"/>
      <color rgb="FFFF0000"/>
      <name val="Arial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9" tint="-0.24997000396251678"/>
      <name val="Felix Titling"/>
      <family val="5"/>
    </font>
    <font>
      <b/>
      <sz val="18"/>
      <color rgb="FFFF0000"/>
      <name val="Felix Titling"/>
      <family val="5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6"/>
      <color rgb="FF0070C0"/>
      <name val="Times New Roman"/>
      <family val="1"/>
    </font>
    <font>
      <b/>
      <sz val="18"/>
      <color rgb="FF0070C0"/>
      <name val="Felix Titling"/>
      <family val="5"/>
    </font>
    <font>
      <b/>
      <sz val="11"/>
      <color rgb="FFFF0000"/>
      <name val="Times New Roman"/>
      <family val="1"/>
    </font>
    <font>
      <sz val="16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22"/>
      <color rgb="FFFF9900"/>
      <name val="Felix Titling"/>
      <family val="5"/>
    </font>
    <font>
      <b/>
      <i/>
      <sz val="18"/>
      <color rgb="FF0070C0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Dashed"/>
    </border>
    <border>
      <left style="thin"/>
      <right style="thin"/>
      <top style="medium"/>
      <bottom style="mediumDashed"/>
    </border>
    <border>
      <left/>
      <right style="thin"/>
      <top style="thin"/>
      <bottom style="mediumDashed"/>
    </border>
    <border>
      <left style="thin"/>
      <right style="thin"/>
      <top style="thin"/>
      <bottom style="mediumDashed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25" borderId="1" applyNumberFormat="0" applyAlignment="0" applyProtection="0"/>
    <xf numFmtId="0" fontId="83" fillId="26" borderId="2" applyNumberFormat="0" applyAlignment="0" applyProtection="0"/>
    <xf numFmtId="0" fontId="8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7" borderId="7" applyNumberFormat="0" applyAlignment="0" applyProtection="0"/>
    <xf numFmtId="0" fontId="90" fillId="0" borderId="0" applyNumberFormat="0" applyFill="0" applyBorder="0" applyAlignment="0" applyProtection="0"/>
    <xf numFmtId="0" fontId="91" fillId="28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1" borderId="0" applyNumberFormat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3" fontId="4" fillId="0" borderId="0" xfId="0" applyNumberFormat="1" applyFont="1" applyAlignment="1">
      <alignment vertical="center"/>
    </xf>
    <xf numFmtId="4" fontId="4" fillId="32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center" vertical="center"/>
    </xf>
    <xf numFmtId="0" fontId="9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173" fontId="4" fillId="32" borderId="13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173" fontId="4" fillId="32" borderId="14" xfId="0" applyNumberFormat="1" applyFont="1" applyFill="1" applyBorder="1" applyAlignment="1">
      <alignment horizontal="center" vertical="center"/>
    </xf>
    <xf numFmtId="173" fontId="5" fillId="32" borderId="14" xfId="0" applyNumberFormat="1" applyFont="1" applyFill="1" applyBorder="1" applyAlignment="1">
      <alignment horizontal="center" vertical="center"/>
    </xf>
    <xf numFmtId="4" fontId="4" fillId="32" borderId="14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3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173" fontId="4" fillId="32" borderId="25" xfId="0" applyNumberFormat="1" applyFont="1" applyFill="1" applyBorder="1" applyAlignment="1">
      <alignment horizontal="center" vertical="center"/>
    </xf>
    <xf numFmtId="173" fontId="5" fillId="32" borderId="25" xfId="0" applyNumberFormat="1" applyFont="1" applyFill="1" applyBorder="1" applyAlignment="1">
      <alignment horizontal="center" vertical="center"/>
    </xf>
    <xf numFmtId="4" fontId="4" fillId="32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4" borderId="41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15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4" fillId="32" borderId="42" xfId="0" applyFont="1" applyFill="1" applyBorder="1" applyAlignment="1">
      <alignment horizontal="center" vertical="center"/>
    </xf>
    <xf numFmtId="0" fontId="99" fillId="0" borderId="24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2" xfId="0" applyNumberFormat="1" applyFont="1" applyFill="1" applyBorder="1" applyAlignment="1">
      <alignment horizontal="center"/>
    </xf>
    <xf numFmtId="183" fontId="26" fillId="0" borderId="21" xfId="0" applyNumberFormat="1" applyFont="1" applyFill="1" applyBorder="1" applyAlignment="1">
      <alignment horizontal="center"/>
    </xf>
    <xf numFmtId="18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8" fillId="0" borderId="25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25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left"/>
    </xf>
    <xf numFmtId="0" fontId="21" fillId="35" borderId="21" xfId="0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/>
    </xf>
    <xf numFmtId="187" fontId="21" fillId="0" borderId="1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3" fontId="27" fillId="0" borderId="0" xfId="0" applyNumberFormat="1" applyFont="1" applyAlignment="1">
      <alignment/>
    </xf>
    <xf numFmtId="0" fontId="3" fillId="0" borderId="26" xfId="0" applyFont="1" applyFill="1" applyBorder="1" applyAlignment="1">
      <alignment vertical="center"/>
    </xf>
    <xf numFmtId="0" fontId="100" fillId="0" borderId="0" xfId="0" applyFont="1" applyFill="1" applyBorder="1" applyAlignment="1">
      <alignment/>
    </xf>
    <xf numFmtId="0" fontId="10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0" fontId="101" fillId="0" borderId="0" xfId="0" applyFont="1" applyFill="1" applyBorder="1" applyAlignment="1">
      <alignment/>
    </xf>
    <xf numFmtId="3" fontId="3" fillId="0" borderId="41" xfId="0" applyNumberFormat="1" applyFont="1" applyFill="1" applyBorder="1" applyAlignment="1">
      <alignment vertical="center"/>
    </xf>
    <xf numFmtId="3" fontId="21" fillId="0" borderId="43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8" fillId="35" borderId="15" xfId="0" applyNumberFormat="1" applyFont="1" applyFill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1" fontId="22" fillId="0" borderId="41" xfId="0" applyNumberFormat="1" applyFont="1" applyBorder="1" applyAlignment="1">
      <alignment vertical="center"/>
    </xf>
    <xf numFmtId="1" fontId="23" fillId="0" borderId="41" xfId="0" applyNumberFormat="1" applyFont="1" applyBorder="1" applyAlignment="1">
      <alignment/>
    </xf>
    <xf numFmtId="1" fontId="26" fillId="0" borderId="0" xfId="0" applyNumberFormat="1" applyFont="1" applyBorder="1" applyAlignment="1">
      <alignment horizontal="center"/>
    </xf>
    <xf numFmtId="1" fontId="27" fillId="0" borderId="0" xfId="0" applyNumberFormat="1" applyFont="1" applyAlignment="1">
      <alignment/>
    </xf>
    <xf numFmtId="0" fontId="26" fillId="35" borderId="25" xfId="0" applyFont="1" applyFill="1" applyBorder="1" applyAlignment="1">
      <alignment horizontal="center" vertical="center" wrapText="1"/>
    </xf>
    <xf numFmtId="3" fontId="26" fillId="35" borderId="25" xfId="0" applyNumberFormat="1" applyFont="1" applyFill="1" applyBorder="1" applyAlignment="1">
      <alignment horizontal="center" vertical="center" wrapText="1"/>
    </xf>
    <xf numFmtId="1" fontId="26" fillId="35" borderId="25" xfId="0" applyNumberFormat="1" applyFont="1" applyFill="1" applyBorder="1" applyAlignment="1">
      <alignment horizontal="center" vertical="center" wrapText="1"/>
    </xf>
    <xf numFmtId="1" fontId="21" fillId="0" borderId="4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7" fontId="28" fillId="0" borderId="42" xfId="0" applyNumberFormat="1" applyFont="1" applyFill="1" applyBorder="1" applyAlignment="1">
      <alignment horizontal="center"/>
    </xf>
    <xf numFmtId="17" fontId="28" fillId="0" borderId="10" xfId="0" applyNumberFormat="1" applyFont="1" applyFill="1" applyBorder="1" applyAlignment="1">
      <alignment horizontal="center"/>
    </xf>
    <xf numFmtId="17" fontId="28" fillId="0" borderId="25" xfId="0" applyNumberFormat="1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187" fontId="21" fillId="0" borderId="42" xfId="0" applyNumberFormat="1" applyFont="1" applyFill="1" applyBorder="1" applyAlignment="1">
      <alignment horizontal="center"/>
    </xf>
    <xf numFmtId="3" fontId="31" fillId="8" borderId="0" xfId="0" applyNumberFormat="1" applyFont="1" applyFill="1" applyBorder="1" applyAlignment="1">
      <alignment horizontal="right"/>
    </xf>
    <xf numFmtId="49" fontId="4" fillId="32" borderId="26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3" fillId="0" borderId="0" xfId="0" applyFont="1" applyBorder="1" applyAlignment="1">
      <alignment vertical="center" textRotation="255"/>
    </xf>
    <xf numFmtId="0" fontId="0" fillId="0" borderId="47" xfId="0" applyBorder="1" applyAlignment="1">
      <alignment/>
    </xf>
    <xf numFmtId="0" fontId="33" fillId="0" borderId="34" xfId="0" applyFont="1" applyBorder="1" applyAlignment="1">
      <alignment vertical="center" textRotation="255"/>
    </xf>
    <xf numFmtId="0" fontId="0" fillId="34" borderId="4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1" xfId="0" applyBorder="1" applyAlignment="1">
      <alignment/>
    </xf>
    <xf numFmtId="0" fontId="5" fillId="32" borderId="49" xfId="0" applyFont="1" applyFill="1" applyBorder="1" applyAlignment="1">
      <alignment horizontal="center" vertical="center"/>
    </xf>
    <xf numFmtId="173" fontId="4" fillId="32" borderId="42" xfId="0" applyNumberFormat="1" applyFont="1" applyFill="1" applyBorder="1" applyAlignment="1">
      <alignment horizontal="center" vertical="center"/>
    </xf>
    <xf numFmtId="173" fontId="5" fillId="32" borderId="42" xfId="0" applyNumberFormat="1" applyFont="1" applyFill="1" applyBorder="1" applyAlignment="1">
      <alignment horizontal="center" vertical="center"/>
    </xf>
    <xf numFmtId="4" fontId="4" fillId="32" borderId="42" xfId="0" applyNumberFormat="1" applyFont="1" applyFill="1" applyBorder="1" applyAlignment="1">
      <alignment horizontal="center" vertical="center"/>
    </xf>
    <xf numFmtId="0" fontId="5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173" fontId="4" fillId="32" borderId="51" xfId="0" applyNumberFormat="1" applyFont="1" applyFill="1" applyBorder="1" applyAlignment="1">
      <alignment horizontal="center" vertical="center"/>
    </xf>
    <xf numFmtId="173" fontId="5" fillId="32" borderId="51" xfId="0" applyNumberFormat="1" applyFont="1" applyFill="1" applyBorder="1" applyAlignment="1">
      <alignment horizontal="center" vertical="center"/>
    </xf>
    <xf numFmtId="4" fontId="4" fillId="32" borderId="51" xfId="0" applyNumberFormat="1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173" fontId="4" fillId="32" borderId="53" xfId="0" applyNumberFormat="1" applyFont="1" applyFill="1" applyBorder="1" applyAlignment="1">
      <alignment horizontal="center" vertical="center"/>
    </xf>
    <xf numFmtId="173" fontId="5" fillId="32" borderId="53" xfId="0" applyNumberFormat="1" applyFont="1" applyFill="1" applyBorder="1" applyAlignment="1">
      <alignment horizontal="center" vertical="center"/>
    </xf>
    <xf numFmtId="4" fontId="4" fillId="32" borderId="5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02" fillId="0" borderId="0" xfId="0" applyNumberFormat="1" applyFont="1" applyFill="1" applyBorder="1" applyAlignment="1">
      <alignment horizontal="center" vertical="center"/>
    </xf>
    <xf numFmtId="3" fontId="102" fillId="0" borderId="0" xfId="0" applyNumberFormat="1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center" vertical="center"/>
    </xf>
    <xf numFmtId="3" fontId="10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4" fillId="0" borderId="0" xfId="42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5" fillId="35" borderId="15" xfId="0" applyFont="1" applyFill="1" applyBorder="1" applyAlignment="1">
      <alignment horizontal="left" vertical="center"/>
    </xf>
    <xf numFmtId="3" fontId="4" fillId="35" borderId="54" xfId="0" applyNumberFormat="1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182" fontId="4" fillId="35" borderId="54" xfId="0" applyNumberFormat="1" applyFont="1" applyFill="1" applyBorder="1" applyAlignment="1">
      <alignment horizontal="center" vertical="center"/>
    </xf>
    <xf numFmtId="3" fontId="5" fillId="35" borderId="2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4" fontId="4" fillId="32" borderId="4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3" fontId="5" fillId="35" borderId="21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32" borderId="42" xfId="0" applyNumberFormat="1" applyFont="1" applyFill="1" applyBorder="1" applyAlignment="1">
      <alignment horizontal="center"/>
    </xf>
    <xf numFmtId="2" fontId="4" fillId="32" borderId="42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vertical="center"/>
    </xf>
    <xf numFmtId="182" fontId="4" fillId="32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4" fillId="36" borderId="4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82" fontId="4" fillId="35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3" fontId="4" fillId="32" borderId="25" xfId="0" applyNumberFormat="1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3" fontId="4" fillId="32" borderId="55" xfId="0" applyNumberFormat="1" applyFont="1" applyFill="1" applyBorder="1" applyAlignment="1">
      <alignment horizontal="center" vertical="center"/>
    </xf>
    <xf numFmtId="3" fontId="5" fillId="32" borderId="55" xfId="0" applyNumberFormat="1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35" borderId="54" xfId="0" applyNumberFormat="1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vertical="center"/>
    </xf>
    <xf numFmtId="0" fontId="4" fillId="32" borderId="42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32" borderId="25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5" fillId="32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182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4" fontId="4" fillId="32" borderId="25" xfId="0" applyNumberFormat="1" applyFont="1" applyFill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4" fillId="32" borderId="42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35" borderId="15" xfId="0" applyFont="1" applyFill="1" applyBorder="1" applyAlignment="1">
      <alignment vertical="center"/>
    </xf>
    <xf numFmtId="0" fontId="5" fillId="35" borderId="54" xfId="0" applyFont="1" applyFill="1" applyBorder="1" applyAlignment="1">
      <alignment vertical="center"/>
    </xf>
    <xf numFmtId="182" fontId="5" fillId="35" borderId="54" xfId="0" applyNumberFormat="1" applyFont="1" applyFill="1" applyBorder="1" applyAlignment="1">
      <alignment horizontal="left" vertical="center"/>
    </xf>
    <xf numFmtId="0" fontId="5" fillId="35" borderId="54" xfId="0" applyFont="1" applyFill="1" applyBorder="1" applyAlignment="1">
      <alignment horizontal="center" vertical="center"/>
    </xf>
    <xf numFmtId="182" fontId="5" fillId="35" borderId="54" xfId="0" applyNumberFormat="1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3" fontId="4" fillId="0" borderId="49" xfId="0" applyNumberFormat="1" applyFont="1" applyFill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182" fontId="4" fillId="0" borderId="42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3" fontId="5" fillId="35" borderId="54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4" xfId="0" applyFont="1" applyFill="1" applyBorder="1" applyAlignment="1">
      <alignment/>
    </xf>
    <xf numFmtId="182" fontId="5" fillId="35" borderId="54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3" fontId="4" fillId="35" borderId="54" xfId="0" applyNumberFormat="1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35" borderId="21" xfId="0" applyNumberFormat="1" applyFont="1" applyFill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/>
    </xf>
    <xf numFmtId="3" fontId="5" fillId="35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3" fontId="5" fillId="35" borderId="12" xfId="0" applyNumberFormat="1" applyFont="1" applyFill="1" applyBorder="1" applyAlignment="1">
      <alignment horizontal="left"/>
    </xf>
    <xf numFmtId="0" fontId="105" fillId="0" borderId="10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105" fillId="0" borderId="10" xfId="0" applyNumberFormat="1" applyFont="1" applyBorder="1" applyAlignment="1">
      <alignment horizontal="center" vertical="center"/>
    </xf>
    <xf numFmtId="2" fontId="105" fillId="0" borderId="10" xfId="0" applyNumberFormat="1" applyFont="1" applyBorder="1" applyAlignment="1">
      <alignment horizontal="center" vertical="center"/>
    </xf>
    <xf numFmtId="3" fontId="106" fillId="0" borderId="10" xfId="0" applyNumberFormat="1" applyFont="1" applyBorder="1" applyAlignment="1">
      <alignment horizontal="center" vertical="center"/>
    </xf>
    <xf numFmtId="3" fontId="5" fillId="35" borderId="41" xfId="0" applyNumberFormat="1" applyFont="1" applyFill="1" applyBorder="1" applyAlignment="1">
      <alignment horizontal="left"/>
    </xf>
    <xf numFmtId="0" fontId="5" fillId="35" borderId="41" xfId="0" applyFont="1" applyFill="1" applyBorder="1" applyAlignment="1">
      <alignment horizontal="left"/>
    </xf>
    <xf numFmtId="3" fontId="5" fillId="35" borderId="24" xfId="0" applyNumberFormat="1" applyFont="1" applyFill="1" applyBorder="1" applyAlignment="1">
      <alignment horizontal="left"/>
    </xf>
    <xf numFmtId="186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82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/>
    </xf>
    <xf numFmtId="3" fontId="4" fillId="32" borderId="4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108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3" fontId="109" fillId="0" borderId="0" xfId="0" applyNumberFormat="1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/>
    </xf>
    <xf numFmtId="4" fontId="72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/>
    </xf>
    <xf numFmtId="0" fontId="7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182" fontId="5" fillId="35" borderId="25" xfId="0" applyNumberFormat="1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 wrapText="1"/>
    </xf>
    <xf numFmtId="0" fontId="108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113" fillId="32" borderId="26" xfId="0" applyFont="1" applyFill="1" applyBorder="1" applyAlignment="1">
      <alignment horizontal="center" vertical="center"/>
    </xf>
    <xf numFmtId="0" fontId="113" fillId="32" borderId="41" xfId="0" applyFont="1" applyFill="1" applyBorder="1" applyAlignment="1">
      <alignment horizontal="center" vertical="center"/>
    </xf>
    <xf numFmtId="0" fontId="113" fillId="32" borderId="24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1" fontId="28" fillId="35" borderId="15" xfId="0" applyNumberFormat="1" applyFont="1" applyFill="1" applyBorder="1" applyAlignment="1">
      <alignment horizontal="center"/>
    </xf>
    <xf numFmtId="1" fontId="28" fillId="35" borderId="54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43" xfId="0" applyNumberFormat="1" applyFont="1" applyFill="1" applyBorder="1" applyAlignment="1">
      <alignment horizontal="center"/>
    </xf>
    <xf numFmtId="1" fontId="21" fillId="0" borderId="48" xfId="0" applyNumberFormat="1" applyFont="1" applyBorder="1" applyAlignment="1">
      <alignment horizontal="center"/>
    </xf>
    <xf numFmtId="1" fontId="21" fillId="0" borderId="49" xfId="0" applyNumberFormat="1" applyFont="1" applyBorder="1" applyAlignment="1">
      <alignment horizontal="center"/>
    </xf>
    <xf numFmtId="17" fontId="28" fillId="35" borderId="15" xfId="0" applyNumberFormat="1" applyFont="1" applyFill="1" applyBorder="1" applyAlignment="1">
      <alignment horizontal="center"/>
    </xf>
    <xf numFmtId="17" fontId="28" fillId="35" borderId="54" xfId="0" applyNumberFormat="1" applyFont="1" applyFill="1" applyBorder="1" applyAlignment="1">
      <alignment horizontal="center"/>
    </xf>
    <xf numFmtId="17" fontId="28" fillId="35" borderId="21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7" fontId="28" fillId="35" borderId="15" xfId="0" applyNumberFormat="1" applyFont="1" applyFill="1" applyBorder="1" applyAlignment="1">
      <alignment horizontal="center" vertical="center"/>
    </xf>
    <xf numFmtId="17" fontId="28" fillId="35" borderId="54" xfId="0" applyNumberFormat="1" applyFont="1" applyFill="1" applyBorder="1" applyAlignment="1">
      <alignment horizontal="center" vertical="center"/>
    </xf>
    <xf numFmtId="17" fontId="28" fillId="35" borderId="21" xfId="0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textRotation="255"/>
    </xf>
    <xf numFmtId="0" fontId="33" fillId="0" borderId="37" xfId="0" applyFont="1" applyBorder="1" applyAlignment="1">
      <alignment horizontal="center" vertical="center" textRotation="255"/>
    </xf>
    <xf numFmtId="0" fontId="33" fillId="0" borderId="38" xfId="0" applyFont="1" applyBorder="1" applyAlignment="1">
      <alignment horizontal="center" vertical="center" textRotation="255"/>
    </xf>
    <xf numFmtId="0" fontId="17" fillId="35" borderId="61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7" fillId="35" borderId="63" xfId="0" applyFont="1" applyFill="1" applyBorder="1" applyAlignment="1">
      <alignment horizontal="center" vertical="center" wrapText="1"/>
    </xf>
    <xf numFmtId="0" fontId="17" fillId="35" borderId="64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7" fillId="35" borderId="65" xfId="0" applyFont="1" applyFill="1" applyBorder="1" applyAlignment="1">
      <alignment horizontal="center" vertical="center" wrapText="1"/>
    </xf>
    <xf numFmtId="0" fontId="17" fillId="35" borderId="66" xfId="0" applyFont="1" applyFill="1" applyBorder="1" applyAlignment="1">
      <alignment horizontal="center" vertical="center" wrapText="1"/>
    </xf>
    <xf numFmtId="0" fontId="17" fillId="35" borderId="67" xfId="0" applyFont="1" applyFill="1" applyBorder="1" applyAlignment="1">
      <alignment horizontal="center" vertical="center" wrapText="1"/>
    </xf>
    <xf numFmtId="0" fontId="17" fillId="35" borderId="68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0</xdr:col>
      <xdr:colOff>2600325</xdr:colOff>
      <xdr:row>2</xdr:row>
      <xdr:rowOff>85725</xdr:rowOff>
    </xdr:to>
    <xdr:pic>
      <xdr:nvPicPr>
        <xdr:cNvPr id="1" name="Рисунок 4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257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512</xdr:row>
      <xdr:rowOff>66675</xdr:rowOff>
    </xdr:from>
    <xdr:to>
      <xdr:col>7</xdr:col>
      <xdr:colOff>742950</xdr:colOff>
      <xdr:row>517</xdr:row>
      <xdr:rowOff>247650</xdr:rowOff>
    </xdr:to>
    <xdr:pic>
      <xdr:nvPicPr>
        <xdr:cNvPr id="2" name="Рисунок 10" descr="1630371 (1)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00526850"/>
          <a:ext cx="2790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2590800</xdr:colOff>
      <xdr:row>511</xdr:row>
      <xdr:rowOff>190500</xdr:rowOff>
    </xdr:from>
    <xdr:to>
      <xdr:col>2</xdr:col>
      <xdr:colOff>771525</xdr:colOff>
      <xdr:row>517</xdr:row>
      <xdr:rowOff>209550</xdr:rowOff>
    </xdr:to>
    <xdr:pic>
      <xdr:nvPicPr>
        <xdr:cNvPr id="3" name="Рисунок 11" descr="full_cIDsDUk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100412550"/>
          <a:ext cx="2533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512</xdr:row>
      <xdr:rowOff>66675</xdr:rowOff>
    </xdr:from>
    <xdr:to>
      <xdr:col>4</xdr:col>
      <xdr:colOff>809625</xdr:colOff>
      <xdr:row>517</xdr:row>
      <xdr:rowOff>142875</xdr:rowOff>
    </xdr:to>
    <xdr:pic>
      <xdr:nvPicPr>
        <xdr:cNvPr id="4" name="Рисунок 12" descr="balka-dvutavr_en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10052685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511</xdr:row>
      <xdr:rowOff>161925</xdr:rowOff>
    </xdr:from>
    <xdr:to>
      <xdr:col>0</xdr:col>
      <xdr:colOff>2514600</xdr:colOff>
      <xdr:row>517</xdr:row>
      <xdr:rowOff>123825</xdr:rowOff>
    </xdr:to>
    <xdr:pic>
      <xdr:nvPicPr>
        <xdr:cNvPr id="5" name="Рисунок 13" descr="трубы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00383975"/>
          <a:ext cx="2400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Rectangle 19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Rectangle 22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Rectangle 23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Rectangle 24"/>
        <xdr:cNvSpPr>
          <a:spLocks/>
        </xdr:cNvSpPr>
      </xdr:nvSpPr>
      <xdr:spPr>
        <a:xfrm>
          <a:off x="5229225" y="85725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95250</xdr:rowOff>
    </xdr:from>
    <xdr:to>
      <xdr:col>1</xdr:col>
      <xdr:colOff>466725</xdr:colOff>
      <xdr:row>1</xdr:row>
      <xdr:rowOff>257175</xdr:rowOff>
    </xdr:to>
    <xdr:pic>
      <xdr:nvPicPr>
        <xdr:cNvPr id="8" name="Рисунок 4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</xdr:row>
      <xdr:rowOff>28575</xdr:rowOff>
    </xdr:from>
    <xdr:to>
      <xdr:col>2</xdr:col>
      <xdr:colOff>1800225</xdr:colOff>
      <xdr:row>5</xdr:row>
      <xdr:rowOff>28575</xdr:rowOff>
    </xdr:to>
    <xdr:pic>
      <xdr:nvPicPr>
        <xdr:cNvPr id="1" name="Рисунок 4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440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0</xdr:rowOff>
    </xdr:from>
    <xdr:to>
      <xdr:col>29</xdr:col>
      <xdr:colOff>571500</xdr:colOff>
      <xdr:row>76</xdr:row>
      <xdr:rowOff>76200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110871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16</xdr:row>
      <xdr:rowOff>38100</xdr:rowOff>
    </xdr:from>
    <xdr:to>
      <xdr:col>13</xdr:col>
      <xdr:colOff>352425</xdr:colOff>
      <xdr:row>26</xdr:row>
      <xdr:rowOff>523875</xdr:rowOff>
    </xdr:to>
    <xdr:sp>
      <xdr:nvSpPr>
        <xdr:cNvPr id="2" name="Прямая со стрелкой 27"/>
        <xdr:cNvSpPr>
          <a:spLocks/>
        </xdr:cNvSpPr>
      </xdr:nvSpPr>
      <xdr:spPr>
        <a:xfrm flipV="1">
          <a:off x="5562600" y="2943225"/>
          <a:ext cx="0" cy="23241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161925</xdr:colOff>
      <xdr:row>27</xdr:row>
      <xdr:rowOff>57150</xdr:rowOff>
    </xdr:from>
    <xdr:to>
      <xdr:col>19</xdr:col>
      <xdr:colOff>19050</xdr:colOff>
      <xdr:row>29</xdr:row>
      <xdr:rowOff>171450</xdr:rowOff>
    </xdr:to>
    <xdr:pic>
      <xdr:nvPicPr>
        <xdr:cNvPr id="3" name="Рисунок 21" descr="26428375-Traffic-light-icon-Stock-Ph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5572125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133350</xdr:colOff>
      <xdr:row>22</xdr:row>
      <xdr:rowOff>38100</xdr:rowOff>
    </xdr:from>
    <xdr:to>
      <xdr:col>22</xdr:col>
      <xdr:colOff>190500</xdr:colOff>
      <xdr:row>24</xdr:row>
      <xdr:rowOff>142875</xdr:rowOff>
    </xdr:to>
    <xdr:pic>
      <xdr:nvPicPr>
        <xdr:cNvPr id="4" name="Рисунок 22" descr="26428375-Traffic-light-icon-Stock-Pho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4105275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24</xdr:row>
      <xdr:rowOff>19050</xdr:rowOff>
    </xdr:from>
    <xdr:to>
      <xdr:col>22</xdr:col>
      <xdr:colOff>209550</xdr:colOff>
      <xdr:row>28</xdr:row>
      <xdr:rowOff>9525</xdr:rowOff>
    </xdr:to>
    <xdr:pic>
      <xdr:nvPicPr>
        <xdr:cNvPr id="5" name="Рисунок 24" descr="Zebrastreifen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4429125"/>
          <a:ext cx="723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26</xdr:row>
      <xdr:rowOff>571500</xdr:rowOff>
    </xdr:from>
    <xdr:to>
      <xdr:col>13</xdr:col>
      <xdr:colOff>352425</xdr:colOff>
      <xdr:row>26</xdr:row>
      <xdr:rowOff>571500</xdr:rowOff>
    </xdr:to>
    <xdr:sp>
      <xdr:nvSpPr>
        <xdr:cNvPr id="6" name="Прямая со стрелкой 31"/>
        <xdr:cNvSpPr>
          <a:spLocks/>
        </xdr:cNvSpPr>
      </xdr:nvSpPr>
      <xdr:spPr>
        <a:xfrm>
          <a:off x="476250" y="5314950"/>
          <a:ext cx="508635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95250</xdr:colOff>
      <xdr:row>26</xdr:row>
      <xdr:rowOff>57150</xdr:rowOff>
    </xdr:from>
    <xdr:to>
      <xdr:col>29</xdr:col>
      <xdr:colOff>552450</xdr:colOff>
      <xdr:row>26</xdr:row>
      <xdr:rowOff>76200</xdr:rowOff>
    </xdr:to>
    <xdr:sp>
      <xdr:nvSpPr>
        <xdr:cNvPr id="7" name="Прямая со стрелкой 32"/>
        <xdr:cNvSpPr>
          <a:spLocks/>
        </xdr:cNvSpPr>
      </xdr:nvSpPr>
      <xdr:spPr>
        <a:xfrm flipH="1" flipV="1">
          <a:off x="5705475" y="4800600"/>
          <a:ext cx="5362575" cy="190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247650</xdr:rowOff>
    </xdr:from>
    <xdr:to>
      <xdr:col>29</xdr:col>
      <xdr:colOff>704850</xdr:colOff>
      <xdr:row>26</xdr:row>
      <xdr:rowOff>314325</xdr:rowOff>
    </xdr:to>
    <xdr:sp>
      <xdr:nvSpPr>
        <xdr:cNvPr id="8" name="Прямая со стрелкой 33"/>
        <xdr:cNvSpPr>
          <a:spLocks/>
        </xdr:cNvSpPr>
      </xdr:nvSpPr>
      <xdr:spPr>
        <a:xfrm flipH="1" flipV="1">
          <a:off x="495300" y="4991100"/>
          <a:ext cx="10725150" cy="66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Таблица2" displayName="Таблица2" ref="A9:G78" comment="" totalsRowShown="0">
  <autoFilter ref="A9:G78"/>
  <tableColumns count="7">
    <tableColumn id="1" name="Наименование материалов_x000A_ Ø Размер, мм"/>
    <tableColumn id="2" name="Примечание_x000A_Марка стали / ГОСТ"/>
    <tableColumn id="3" name="Цена с НДС _x000A_по рассрочке"/>
    <tableColumn id="4" name="Цена _x000A_от 1 - 30 тн"/>
    <tableColumn id="5" name="Цена _x000A_свыше 30 тн"/>
    <tableColumn id="6" name="Теоретический вес 1п.м."/>
    <tableColumn id="7" name="L - н\д, m_x000A_≈ 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0"/>
  <sheetViews>
    <sheetView tabSelected="1" zoomScale="80" zoomScaleNormal="80" zoomScaleSheetLayoutView="80" zoomScalePageLayoutView="90" workbookViewId="0" topLeftCell="A1">
      <pane xSplit="8" ySplit="12" topLeftCell="I65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B18" sqref="B18"/>
    </sheetView>
  </sheetViews>
  <sheetFormatPr defaultColWidth="9.00390625" defaultRowHeight="12.75" outlineLevelRow="1"/>
  <cols>
    <col min="1" max="1" width="40.75390625" style="169" customWidth="1"/>
    <col min="2" max="2" width="16.375" style="335" customWidth="1"/>
    <col min="3" max="4" width="15.75390625" style="335" customWidth="1"/>
    <col min="5" max="6" width="16.75390625" style="169" customWidth="1"/>
    <col min="7" max="7" width="14.25390625" style="328" customWidth="1"/>
    <col min="8" max="8" width="16.75390625" style="329" customWidth="1"/>
    <col min="9" max="9" width="10.625" style="169" customWidth="1"/>
    <col min="10" max="10" width="11.875" style="169" bestFit="1" customWidth="1"/>
    <col min="11" max="11" width="9.125" style="169" customWidth="1"/>
    <col min="12" max="12" width="10.75390625" style="169" bestFit="1" customWidth="1"/>
    <col min="13" max="13" width="9.125" style="169" customWidth="1"/>
    <col min="14" max="14" width="10.625" style="169" bestFit="1" customWidth="1"/>
    <col min="15" max="16384" width="9.125" style="169" customWidth="1"/>
  </cols>
  <sheetData>
    <row r="1" spans="1:8" ht="23.25">
      <c r="A1" s="164"/>
      <c r="B1" s="166" t="s">
        <v>294</v>
      </c>
      <c r="C1" s="166"/>
      <c r="D1" s="165"/>
      <c r="E1" s="167"/>
      <c r="F1" s="167"/>
      <c r="G1" s="167"/>
      <c r="H1" s="346" t="s">
        <v>717</v>
      </c>
    </row>
    <row r="2" spans="1:8" ht="23.25">
      <c r="A2" s="164"/>
      <c r="B2" s="165"/>
      <c r="C2" s="166"/>
      <c r="D2" s="165"/>
      <c r="E2" s="167"/>
      <c r="F2" s="167"/>
      <c r="G2" s="167"/>
      <c r="H2" s="168"/>
    </row>
    <row r="3" spans="1:8" ht="18" customHeight="1">
      <c r="A3" s="170" t="s">
        <v>288</v>
      </c>
      <c r="B3" s="171"/>
      <c r="C3" s="171"/>
      <c r="D3" s="171"/>
      <c r="E3" s="172" t="s">
        <v>289</v>
      </c>
      <c r="F3" s="173"/>
      <c r="G3" s="174"/>
      <c r="H3" s="175"/>
    </row>
    <row r="4" spans="1:8" ht="18" customHeight="1">
      <c r="A4" s="170" t="s">
        <v>287</v>
      </c>
      <c r="B4" s="171"/>
      <c r="C4" s="176"/>
      <c r="D4" s="176"/>
      <c r="E4" s="173"/>
      <c r="F4" s="173"/>
      <c r="G4" s="177"/>
      <c r="H4" s="171"/>
    </row>
    <row r="5" spans="1:8" ht="18" customHeight="1">
      <c r="A5" s="30" t="s">
        <v>447</v>
      </c>
      <c r="B5" s="171"/>
      <c r="C5" s="176"/>
      <c r="D5" s="176"/>
      <c r="E5" s="173"/>
      <c r="F5" s="173"/>
      <c r="G5" s="177"/>
      <c r="H5" s="171"/>
    </row>
    <row r="6" spans="1:8" ht="18" customHeight="1">
      <c r="A6" s="170" t="s">
        <v>290</v>
      </c>
      <c r="B6" s="171"/>
      <c r="C6" s="176"/>
      <c r="D6" s="176"/>
      <c r="E6" s="173"/>
      <c r="F6" s="173"/>
      <c r="G6" s="177"/>
      <c r="H6" s="171"/>
    </row>
    <row r="7" spans="1:8" ht="18" customHeight="1">
      <c r="A7" s="30" t="s">
        <v>687</v>
      </c>
      <c r="B7" s="171"/>
      <c r="C7" s="176"/>
      <c r="D7" s="176"/>
      <c r="E7" s="173"/>
      <c r="F7" s="178"/>
      <c r="G7" s="179"/>
      <c r="H7" s="171"/>
    </row>
    <row r="8" spans="1:9" ht="20.25" hidden="1" outlineLevel="1">
      <c r="A8" s="376" t="s">
        <v>297</v>
      </c>
      <c r="B8" s="376"/>
      <c r="C8" s="376"/>
      <c r="D8" s="376"/>
      <c r="E8" s="376"/>
      <c r="F8" s="376"/>
      <c r="G8" s="376"/>
      <c r="H8" s="376"/>
      <c r="I8" s="180"/>
    </row>
    <row r="9" spans="1:9" ht="22.5" collapsed="1">
      <c r="A9" s="378" t="s">
        <v>702</v>
      </c>
      <c r="B9" s="378"/>
      <c r="C9" s="378"/>
      <c r="D9" s="378"/>
      <c r="E9" s="378"/>
      <c r="F9" s="378"/>
      <c r="G9" s="378"/>
      <c r="H9" s="378"/>
      <c r="I9" s="180"/>
    </row>
    <row r="10" spans="1:9" ht="20.25">
      <c r="A10" s="377" t="s">
        <v>704</v>
      </c>
      <c r="B10" s="377"/>
      <c r="C10" s="377"/>
      <c r="D10" s="377"/>
      <c r="E10" s="377"/>
      <c r="F10" s="377"/>
      <c r="G10" s="377"/>
      <c r="H10" s="377"/>
      <c r="I10" s="180"/>
    </row>
    <row r="11" spans="1:9" ht="15.75" customHeight="1">
      <c r="A11" s="347" t="s">
        <v>703</v>
      </c>
      <c r="B11" s="342"/>
      <c r="C11" s="342"/>
      <c r="D11" s="342"/>
      <c r="E11" s="342"/>
      <c r="F11" s="342"/>
      <c r="G11" s="342"/>
      <c r="I11" s="180"/>
    </row>
    <row r="12" spans="1:9" ht="51.75" customHeight="1">
      <c r="A12" s="367" t="s">
        <v>414</v>
      </c>
      <c r="B12" s="489" t="s">
        <v>721</v>
      </c>
      <c r="C12" s="488" t="s">
        <v>722</v>
      </c>
      <c r="D12" s="488" t="s">
        <v>723</v>
      </c>
      <c r="E12" s="367" t="s">
        <v>688</v>
      </c>
      <c r="F12" s="365" t="s">
        <v>718</v>
      </c>
      <c r="G12" s="368" t="s">
        <v>719</v>
      </c>
      <c r="H12" s="366" t="s">
        <v>720</v>
      </c>
      <c r="I12" s="180"/>
    </row>
    <row r="13" spans="1:12" ht="16.5" customHeight="1">
      <c r="A13" s="185" t="s">
        <v>302</v>
      </c>
      <c r="B13" s="186"/>
      <c r="C13" s="186"/>
      <c r="D13" s="186"/>
      <c r="E13" s="187"/>
      <c r="F13" s="187"/>
      <c r="G13" s="188"/>
      <c r="H13" s="369"/>
      <c r="L13" s="184"/>
    </row>
    <row r="14" spans="1:12" ht="16.5" customHeight="1">
      <c r="A14" s="190" t="s">
        <v>361</v>
      </c>
      <c r="B14" s="191">
        <f>C14*1.5</f>
        <v>65550</v>
      </c>
      <c r="C14" s="192">
        <f aca="true" t="shared" si="0" ref="C14:C19">D14+900</f>
        <v>43700</v>
      </c>
      <c r="D14" s="193">
        <v>42800</v>
      </c>
      <c r="E14" s="194" t="s">
        <v>2</v>
      </c>
      <c r="F14" s="194"/>
      <c r="G14" s="195"/>
      <c r="H14" s="192"/>
      <c r="J14" s="196"/>
      <c r="L14" s="184"/>
    </row>
    <row r="15" spans="1:12" ht="16.5" customHeight="1">
      <c r="A15" s="190" t="s">
        <v>361</v>
      </c>
      <c r="B15" s="191">
        <f aca="true" t="shared" si="1" ref="B15:B30">C15*1.5</f>
        <v>68550</v>
      </c>
      <c r="C15" s="197">
        <f t="shared" si="0"/>
        <v>45700</v>
      </c>
      <c r="D15" s="198">
        <f>D14+2000</f>
        <v>44800</v>
      </c>
      <c r="E15" s="199">
        <v>6</v>
      </c>
      <c r="F15" s="199">
        <v>0.25</v>
      </c>
      <c r="G15" s="195">
        <v>2</v>
      </c>
      <c r="H15" s="197">
        <f>G15*C15/1000</f>
        <v>91.4</v>
      </c>
      <c r="J15" s="196"/>
      <c r="L15" s="184"/>
    </row>
    <row r="16" spans="1:12" ht="16.5" customHeight="1">
      <c r="A16" s="200" t="s">
        <v>360</v>
      </c>
      <c r="B16" s="191">
        <f t="shared" si="1"/>
        <v>65550</v>
      </c>
      <c r="C16" s="197">
        <f t="shared" si="0"/>
        <v>43700</v>
      </c>
      <c r="D16" s="198">
        <v>42800</v>
      </c>
      <c r="E16" s="199" t="s">
        <v>2</v>
      </c>
      <c r="F16" s="199"/>
      <c r="G16" s="195"/>
      <c r="H16" s="197"/>
      <c r="J16" s="196"/>
      <c r="L16" s="184"/>
    </row>
    <row r="17" spans="1:12" ht="16.5" customHeight="1">
      <c r="A17" s="200" t="s">
        <v>360</v>
      </c>
      <c r="B17" s="191">
        <f t="shared" si="1"/>
        <v>68250</v>
      </c>
      <c r="C17" s="197">
        <f t="shared" si="0"/>
        <v>45500</v>
      </c>
      <c r="D17" s="198">
        <f>D16+1800</f>
        <v>44600</v>
      </c>
      <c r="E17" s="199">
        <v>6</v>
      </c>
      <c r="F17" s="199">
        <v>0.41</v>
      </c>
      <c r="G17" s="195">
        <f>E17*F17</f>
        <v>2.46</v>
      </c>
      <c r="H17" s="197">
        <f>G17*C17/1000</f>
        <v>111.93</v>
      </c>
      <c r="J17" s="196"/>
      <c r="L17" s="184"/>
    </row>
    <row r="18" spans="1:12" ht="16.5" customHeight="1">
      <c r="A18" s="200" t="s">
        <v>359</v>
      </c>
      <c r="B18" s="191">
        <f t="shared" si="1"/>
        <v>65550</v>
      </c>
      <c r="C18" s="197">
        <f t="shared" si="0"/>
        <v>43700</v>
      </c>
      <c r="D18" s="198">
        <v>42800</v>
      </c>
      <c r="E18" s="199" t="s">
        <v>2</v>
      </c>
      <c r="F18" s="199"/>
      <c r="G18" s="195"/>
      <c r="H18" s="197"/>
      <c r="J18" s="196"/>
      <c r="L18" s="184"/>
    </row>
    <row r="19" spans="1:12" ht="16.5" customHeight="1">
      <c r="A19" s="200" t="s">
        <v>359</v>
      </c>
      <c r="B19" s="191">
        <f t="shared" si="1"/>
        <v>67575</v>
      </c>
      <c r="C19" s="197">
        <f t="shared" si="0"/>
        <v>45050</v>
      </c>
      <c r="D19" s="198">
        <v>44150</v>
      </c>
      <c r="E19" s="199">
        <v>6</v>
      </c>
      <c r="F19" s="199">
        <v>0.65</v>
      </c>
      <c r="G19" s="195">
        <v>4</v>
      </c>
      <c r="H19" s="197">
        <f aca="true" t="shared" si="2" ref="H19:H29">G19*C19/1000</f>
        <v>180.2</v>
      </c>
      <c r="J19" s="196"/>
      <c r="L19" s="184"/>
    </row>
    <row r="20" spans="1:12" ht="16.5" customHeight="1">
      <c r="A20" s="190" t="s">
        <v>348</v>
      </c>
      <c r="B20" s="191">
        <f t="shared" si="1"/>
        <v>67050</v>
      </c>
      <c r="C20" s="197">
        <f aca="true" t="shared" si="3" ref="C20:C29">D20+900</f>
        <v>44700</v>
      </c>
      <c r="D20" s="198">
        <v>43800</v>
      </c>
      <c r="E20" s="199">
        <v>11.7</v>
      </c>
      <c r="F20" s="199">
        <v>0.92</v>
      </c>
      <c r="G20" s="195">
        <v>11</v>
      </c>
      <c r="H20" s="197">
        <f t="shared" si="2"/>
        <v>491.7</v>
      </c>
      <c r="J20" s="196"/>
      <c r="L20" s="184"/>
    </row>
    <row r="21" spans="1:12" ht="16.5" customHeight="1">
      <c r="A21" s="190" t="s">
        <v>349</v>
      </c>
      <c r="B21" s="191">
        <f t="shared" si="1"/>
        <v>66750</v>
      </c>
      <c r="C21" s="197">
        <f t="shared" si="3"/>
        <v>44500</v>
      </c>
      <c r="D21" s="198">
        <v>43600</v>
      </c>
      <c r="E21" s="199">
        <v>11.7</v>
      </c>
      <c r="F21" s="199">
        <v>1.25</v>
      </c>
      <c r="G21" s="195">
        <v>15</v>
      </c>
      <c r="H21" s="197">
        <f t="shared" si="2"/>
        <v>667.5</v>
      </c>
      <c r="J21" s="196"/>
      <c r="L21" s="184"/>
    </row>
    <row r="22" spans="1:12" ht="16.5" customHeight="1">
      <c r="A22" s="190" t="s">
        <v>350</v>
      </c>
      <c r="B22" s="191">
        <f t="shared" si="1"/>
        <v>66750</v>
      </c>
      <c r="C22" s="197">
        <f t="shared" si="3"/>
        <v>44500</v>
      </c>
      <c r="D22" s="198">
        <v>43600</v>
      </c>
      <c r="E22" s="199">
        <v>11.7</v>
      </c>
      <c r="F22" s="199">
        <v>1.63</v>
      </c>
      <c r="G22" s="195">
        <f>E22*F22</f>
        <v>19.070999999999998</v>
      </c>
      <c r="H22" s="197">
        <f t="shared" si="2"/>
        <v>848.6594999999999</v>
      </c>
      <c r="J22" s="196"/>
      <c r="L22" s="184"/>
    </row>
    <row r="23" spans="1:12" ht="16.5" customHeight="1">
      <c r="A23" s="190" t="s">
        <v>351</v>
      </c>
      <c r="B23" s="191">
        <f t="shared" si="1"/>
        <v>66750</v>
      </c>
      <c r="C23" s="197">
        <f t="shared" si="3"/>
        <v>44500</v>
      </c>
      <c r="D23" s="198">
        <v>43600</v>
      </c>
      <c r="E23" s="199">
        <v>11.7</v>
      </c>
      <c r="F23" s="199">
        <v>2.05</v>
      </c>
      <c r="G23" s="195">
        <v>24</v>
      </c>
      <c r="H23" s="197">
        <f t="shared" si="2"/>
        <v>1068</v>
      </c>
      <c r="J23" s="196"/>
      <c r="K23" s="201"/>
      <c r="L23" s="184"/>
    </row>
    <row r="24" spans="1:12" ht="16.5" customHeight="1">
      <c r="A24" s="190" t="s">
        <v>352</v>
      </c>
      <c r="B24" s="191">
        <f t="shared" si="1"/>
        <v>66750</v>
      </c>
      <c r="C24" s="197">
        <f t="shared" si="3"/>
        <v>44500</v>
      </c>
      <c r="D24" s="198">
        <v>43600</v>
      </c>
      <c r="E24" s="199">
        <v>11.7</v>
      </c>
      <c r="F24" s="199">
        <v>2.56</v>
      </c>
      <c r="G24" s="195">
        <v>30</v>
      </c>
      <c r="H24" s="197">
        <f t="shared" si="2"/>
        <v>1335</v>
      </c>
      <c r="J24" s="196"/>
      <c r="K24" s="201"/>
      <c r="L24" s="184"/>
    </row>
    <row r="25" spans="1:12" ht="16.5" customHeight="1">
      <c r="A25" s="190" t="s">
        <v>353</v>
      </c>
      <c r="B25" s="191">
        <f t="shared" si="1"/>
        <v>66750</v>
      </c>
      <c r="C25" s="197">
        <f t="shared" si="3"/>
        <v>44500</v>
      </c>
      <c r="D25" s="198">
        <v>43600</v>
      </c>
      <c r="E25" s="199">
        <v>11.7</v>
      </c>
      <c r="F25" s="199">
        <v>3.09</v>
      </c>
      <c r="G25" s="195">
        <f>E25*F25</f>
        <v>36.153</v>
      </c>
      <c r="H25" s="197">
        <f t="shared" si="2"/>
        <v>1608.8085</v>
      </c>
      <c r="J25" s="196"/>
      <c r="K25" s="201"/>
      <c r="L25" s="184"/>
    </row>
    <row r="26" spans="1:12" ht="16.5" customHeight="1">
      <c r="A26" s="190" t="s">
        <v>354</v>
      </c>
      <c r="B26" s="191">
        <f t="shared" si="1"/>
        <v>66750</v>
      </c>
      <c r="C26" s="197">
        <f t="shared" si="3"/>
        <v>44500</v>
      </c>
      <c r="D26" s="198">
        <v>43600</v>
      </c>
      <c r="E26" s="199">
        <v>11.7</v>
      </c>
      <c r="F26" s="199">
        <v>3.92</v>
      </c>
      <c r="G26" s="195">
        <v>46</v>
      </c>
      <c r="H26" s="197">
        <f t="shared" si="2"/>
        <v>2047</v>
      </c>
      <c r="J26" s="196"/>
      <c r="K26" s="201"/>
      <c r="L26" s="184"/>
    </row>
    <row r="27" spans="1:12" ht="16.5" customHeight="1">
      <c r="A27" s="190" t="s">
        <v>355</v>
      </c>
      <c r="B27" s="191">
        <f t="shared" si="1"/>
        <v>66750</v>
      </c>
      <c r="C27" s="197">
        <f t="shared" si="3"/>
        <v>44500</v>
      </c>
      <c r="D27" s="198">
        <v>43600</v>
      </c>
      <c r="E27" s="199">
        <v>11.7</v>
      </c>
      <c r="F27" s="199">
        <v>4.96</v>
      </c>
      <c r="G27" s="195">
        <f>E27*F27</f>
        <v>58.032</v>
      </c>
      <c r="H27" s="197">
        <f t="shared" si="2"/>
        <v>2582.424</v>
      </c>
      <c r="J27" s="196"/>
      <c r="K27" s="201"/>
      <c r="L27" s="184"/>
    </row>
    <row r="28" spans="1:12" ht="16.5" customHeight="1">
      <c r="A28" s="190" t="s">
        <v>356</v>
      </c>
      <c r="B28" s="191">
        <f t="shared" si="1"/>
        <v>66750</v>
      </c>
      <c r="C28" s="197">
        <f t="shared" si="3"/>
        <v>44500</v>
      </c>
      <c r="D28" s="198">
        <v>43600</v>
      </c>
      <c r="E28" s="199">
        <v>11.7</v>
      </c>
      <c r="F28" s="202">
        <v>6.5</v>
      </c>
      <c r="G28" s="195">
        <f>E28*F28</f>
        <v>76.05</v>
      </c>
      <c r="H28" s="197">
        <f t="shared" si="2"/>
        <v>3384.225</v>
      </c>
      <c r="J28" s="196"/>
      <c r="K28" s="201"/>
      <c r="L28" s="184"/>
    </row>
    <row r="29" spans="1:12" ht="16.5" customHeight="1">
      <c r="A29" s="190" t="s">
        <v>357</v>
      </c>
      <c r="B29" s="191">
        <f t="shared" si="1"/>
        <v>66750</v>
      </c>
      <c r="C29" s="197">
        <f t="shared" si="3"/>
        <v>44500</v>
      </c>
      <c r="D29" s="198">
        <v>43600</v>
      </c>
      <c r="E29" s="199">
        <v>11.7</v>
      </c>
      <c r="F29" s="202">
        <v>8.01</v>
      </c>
      <c r="G29" s="203">
        <v>94</v>
      </c>
      <c r="H29" s="197">
        <f t="shared" si="2"/>
        <v>4183</v>
      </c>
      <c r="J29" s="196"/>
      <c r="K29" s="201"/>
      <c r="L29" s="184"/>
    </row>
    <row r="30" spans="1:12" ht="16.5" customHeight="1">
      <c r="A30" s="190" t="s">
        <v>358</v>
      </c>
      <c r="B30" s="191">
        <f t="shared" si="1"/>
        <v>66750</v>
      </c>
      <c r="C30" s="197">
        <f>D30+900</f>
        <v>44500</v>
      </c>
      <c r="D30" s="198">
        <v>43600</v>
      </c>
      <c r="E30" s="199">
        <v>11.7</v>
      </c>
      <c r="F30" s="202">
        <v>9.87</v>
      </c>
      <c r="G30" s="203">
        <f>E30*F30</f>
        <v>115.47899999999998</v>
      </c>
      <c r="H30" s="197">
        <f>G30*C30/1000</f>
        <v>5138.815499999999</v>
      </c>
      <c r="J30" s="196"/>
      <c r="K30" s="201"/>
      <c r="L30" s="184"/>
    </row>
    <row r="31" spans="1:12" ht="16.5" customHeight="1">
      <c r="A31" s="185" t="s">
        <v>502</v>
      </c>
      <c r="B31" s="186"/>
      <c r="C31" s="186"/>
      <c r="D31" s="186"/>
      <c r="E31" s="187"/>
      <c r="F31" s="187"/>
      <c r="G31" s="188"/>
      <c r="H31" s="189"/>
      <c r="J31" s="196"/>
      <c r="K31" s="201"/>
      <c r="L31" s="184"/>
    </row>
    <row r="32" spans="1:12" ht="16.5" customHeight="1">
      <c r="A32" s="190" t="s">
        <v>469</v>
      </c>
      <c r="B32" s="191">
        <f>C32*1.5</f>
        <v>60600</v>
      </c>
      <c r="C32" s="197">
        <f>D32+900</f>
        <v>40400</v>
      </c>
      <c r="D32" s="198">
        <v>39500</v>
      </c>
      <c r="E32" s="199">
        <v>11.7</v>
      </c>
      <c r="F32" s="202">
        <v>8.01</v>
      </c>
      <c r="G32" s="203">
        <v>94</v>
      </c>
      <c r="H32" s="197">
        <f>G32*C32/1000</f>
        <v>3797.6</v>
      </c>
      <c r="J32" s="196"/>
      <c r="K32" s="201"/>
      <c r="L32" s="184"/>
    </row>
    <row r="33" spans="1:12" ht="16.5" customHeight="1">
      <c r="A33" s="185" t="s">
        <v>303</v>
      </c>
      <c r="B33" s="186"/>
      <c r="C33" s="186"/>
      <c r="D33" s="186"/>
      <c r="E33" s="187"/>
      <c r="F33" s="187"/>
      <c r="G33" s="188"/>
      <c r="H33" s="204"/>
      <c r="J33" s="196"/>
      <c r="K33" s="201"/>
      <c r="L33" s="184"/>
    </row>
    <row r="34" spans="1:12" ht="16.5" customHeight="1">
      <c r="A34" s="205" t="s">
        <v>363</v>
      </c>
      <c r="B34" s="206">
        <f>C34*1.5</f>
        <v>80400</v>
      </c>
      <c r="C34" s="192">
        <f aca="true" t="shared" si="4" ref="C34:C41">D34+900</f>
        <v>53600</v>
      </c>
      <c r="D34" s="207">
        <v>52700</v>
      </c>
      <c r="E34" s="194">
        <v>9</v>
      </c>
      <c r="F34" s="194">
        <v>1.5</v>
      </c>
      <c r="G34" s="208">
        <v>14</v>
      </c>
      <c r="H34" s="192">
        <f>G34*C34/1000</f>
        <v>750.4</v>
      </c>
      <c r="J34" s="196"/>
      <c r="K34" s="201"/>
      <c r="L34" s="184"/>
    </row>
    <row r="35" spans="1:12" ht="16.5" customHeight="1">
      <c r="A35" s="190" t="s">
        <v>364</v>
      </c>
      <c r="B35" s="206">
        <f aca="true" t="shared" si="5" ref="B35:B60">C35*1.5</f>
        <v>80400</v>
      </c>
      <c r="C35" s="197">
        <f t="shared" si="4"/>
        <v>53600</v>
      </c>
      <c r="D35" s="207">
        <v>52700</v>
      </c>
      <c r="E35" s="199">
        <v>9</v>
      </c>
      <c r="F35" s="199">
        <v>1.95</v>
      </c>
      <c r="G35" s="209">
        <v>18</v>
      </c>
      <c r="H35" s="192">
        <f aca="true" t="shared" si="6" ref="H35:H61">G35*C35/1000</f>
        <v>964.8</v>
      </c>
      <c r="J35" s="201"/>
      <c r="K35" s="201"/>
      <c r="L35" s="184"/>
    </row>
    <row r="36" spans="1:12" ht="16.5" customHeight="1">
      <c r="A36" s="190" t="s">
        <v>216</v>
      </c>
      <c r="B36" s="206">
        <f t="shared" si="5"/>
        <v>80400</v>
      </c>
      <c r="C36" s="197">
        <f t="shared" si="4"/>
        <v>53600</v>
      </c>
      <c r="D36" s="207">
        <v>52700</v>
      </c>
      <c r="E36" s="199">
        <v>9</v>
      </c>
      <c r="F36" s="199">
        <v>2.2</v>
      </c>
      <c r="G36" s="209">
        <v>20</v>
      </c>
      <c r="H36" s="192">
        <f t="shared" si="6"/>
        <v>1072</v>
      </c>
      <c r="J36" s="201"/>
      <c r="K36" s="201"/>
      <c r="L36" s="184"/>
    </row>
    <row r="37" spans="1:12" ht="16.5" customHeight="1">
      <c r="A37" s="190" t="s">
        <v>365</v>
      </c>
      <c r="B37" s="206">
        <f t="shared" si="5"/>
        <v>80400</v>
      </c>
      <c r="C37" s="197">
        <f t="shared" si="4"/>
        <v>53600</v>
      </c>
      <c r="D37" s="207">
        <v>52700</v>
      </c>
      <c r="E37" s="199">
        <v>9</v>
      </c>
      <c r="F37" s="199">
        <v>2.64</v>
      </c>
      <c r="G37" s="209">
        <v>24</v>
      </c>
      <c r="H37" s="192">
        <f t="shared" si="6"/>
        <v>1286.4</v>
      </c>
      <c r="J37" s="201"/>
      <c r="K37" s="201"/>
      <c r="L37" s="184"/>
    </row>
    <row r="38" spans="1:12" ht="16.5" customHeight="1">
      <c r="A38" s="190" t="s">
        <v>365</v>
      </c>
      <c r="B38" s="206">
        <f t="shared" si="5"/>
        <v>80400</v>
      </c>
      <c r="C38" s="197">
        <f>D38+900</f>
        <v>53600</v>
      </c>
      <c r="D38" s="207">
        <v>52700</v>
      </c>
      <c r="E38" s="199">
        <v>11.7</v>
      </c>
      <c r="F38" s="199">
        <v>2.64</v>
      </c>
      <c r="G38" s="209">
        <v>31</v>
      </c>
      <c r="H38" s="192">
        <f>G38*C38/1000</f>
        <v>1661.6</v>
      </c>
      <c r="J38" s="201"/>
      <c r="K38" s="201"/>
      <c r="L38" s="184"/>
    </row>
    <row r="39" spans="1:12" ht="16.5" customHeight="1">
      <c r="A39" s="190" t="s">
        <v>366</v>
      </c>
      <c r="B39" s="206">
        <f t="shared" si="5"/>
        <v>80400</v>
      </c>
      <c r="C39" s="197">
        <f t="shared" si="4"/>
        <v>53600</v>
      </c>
      <c r="D39" s="207">
        <v>52700</v>
      </c>
      <c r="E39" s="345" t="s">
        <v>701</v>
      </c>
      <c r="F39" s="199">
        <v>2.74</v>
      </c>
      <c r="G39" s="209">
        <f>11.7*F39</f>
        <v>32.058</v>
      </c>
      <c r="H39" s="192">
        <f t="shared" si="6"/>
        <v>1718.3088</v>
      </c>
      <c r="L39" s="184"/>
    </row>
    <row r="40" spans="1:12" ht="16.5" customHeight="1">
      <c r="A40" s="190" t="s">
        <v>367</v>
      </c>
      <c r="B40" s="206">
        <f t="shared" si="5"/>
        <v>80400</v>
      </c>
      <c r="C40" s="197">
        <f t="shared" si="4"/>
        <v>53600</v>
      </c>
      <c r="D40" s="207">
        <v>52700</v>
      </c>
      <c r="E40" s="199">
        <v>9</v>
      </c>
      <c r="F40" s="199">
        <v>3.92</v>
      </c>
      <c r="G40" s="209">
        <f>E40*F40</f>
        <v>35.28</v>
      </c>
      <c r="H40" s="192">
        <f t="shared" si="6"/>
        <v>1891.008</v>
      </c>
      <c r="L40" s="184"/>
    </row>
    <row r="41" spans="1:12" ht="16.5" customHeight="1">
      <c r="A41" s="190" t="s">
        <v>367</v>
      </c>
      <c r="B41" s="206">
        <f t="shared" si="5"/>
        <v>80400</v>
      </c>
      <c r="C41" s="197">
        <f t="shared" si="4"/>
        <v>53600</v>
      </c>
      <c r="D41" s="207">
        <v>52700</v>
      </c>
      <c r="E41" s="199">
        <v>11.7</v>
      </c>
      <c r="F41" s="199">
        <v>3.8</v>
      </c>
      <c r="G41" s="209">
        <f>E41*F41</f>
        <v>44.459999999999994</v>
      </c>
      <c r="H41" s="192">
        <f t="shared" si="6"/>
        <v>2383.0559999999996</v>
      </c>
      <c r="L41" s="184"/>
    </row>
    <row r="42" spans="1:12" s="215" customFormat="1" ht="16.5" customHeight="1">
      <c r="A42" s="211" t="s">
        <v>368</v>
      </c>
      <c r="B42" s="206">
        <f t="shared" si="5"/>
        <v>85200</v>
      </c>
      <c r="C42" s="213">
        <f>D42+900</f>
        <v>56800</v>
      </c>
      <c r="D42" s="214">
        <v>55900</v>
      </c>
      <c r="E42" s="202">
        <v>11.7</v>
      </c>
      <c r="F42" s="202">
        <v>4.9</v>
      </c>
      <c r="G42" s="209">
        <f>E42*F42</f>
        <v>57.33</v>
      </c>
      <c r="H42" s="192">
        <f t="shared" si="6"/>
        <v>3256.344</v>
      </c>
      <c r="L42" s="216"/>
    </row>
    <row r="43" spans="1:12" ht="16.5" customHeight="1">
      <c r="A43" s="339" t="s">
        <v>368</v>
      </c>
      <c r="B43" s="206">
        <f t="shared" si="5"/>
        <v>85200</v>
      </c>
      <c r="C43" s="213">
        <f aca="true" t="shared" si="7" ref="C43:C57">D43+900</f>
        <v>56800</v>
      </c>
      <c r="D43" s="214">
        <v>55900</v>
      </c>
      <c r="E43" s="199">
        <v>12</v>
      </c>
      <c r="F43" s="199">
        <v>5</v>
      </c>
      <c r="G43" s="209">
        <v>60</v>
      </c>
      <c r="H43" s="192">
        <f t="shared" si="6"/>
        <v>3408</v>
      </c>
      <c r="L43" s="184"/>
    </row>
    <row r="44" spans="1:12" s="215" customFormat="1" ht="16.5" customHeight="1">
      <c r="A44" s="18" t="s">
        <v>681</v>
      </c>
      <c r="B44" s="206">
        <f t="shared" si="5"/>
        <v>85200</v>
      </c>
      <c r="C44" s="213">
        <f t="shared" si="7"/>
        <v>56800</v>
      </c>
      <c r="D44" s="214">
        <v>55900</v>
      </c>
      <c r="E44" s="202">
        <v>12</v>
      </c>
      <c r="F44" s="202">
        <v>5.9</v>
      </c>
      <c r="G44" s="209">
        <v>71</v>
      </c>
      <c r="H44" s="192">
        <f t="shared" si="6"/>
        <v>4032.8</v>
      </c>
      <c r="L44" s="216"/>
    </row>
    <row r="45" spans="1:12" s="215" customFormat="1" ht="16.5" customHeight="1" hidden="1" outlineLevel="1">
      <c r="A45" s="211" t="s">
        <v>217</v>
      </c>
      <c r="B45" s="206">
        <f t="shared" si="5"/>
        <v>85200</v>
      </c>
      <c r="C45" s="213">
        <f t="shared" si="7"/>
        <v>56800</v>
      </c>
      <c r="D45" s="214">
        <v>55900</v>
      </c>
      <c r="E45" s="202">
        <v>11.7</v>
      </c>
      <c r="F45" s="202">
        <v>5.38</v>
      </c>
      <c r="G45" s="209">
        <v>63</v>
      </c>
      <c r="H45" s="192">
        <f t="shared" si="6"/>
        <v>3578.4</v>
      </c>
      <c r="L45" s="216"/>
    </row>
    <row r="46" spans="1:12" s="215" customFormat="1" ht="16.5" customHeight="1" collapsed="1">
      <c r="A46" s="211" t="s">
        <v>218</v>
      </c>
      <c r="B46" s="206">
        <f t="shared" si="5"/>
        <v>85200</v>
      </c>
      <c r="C46" s="213">
        <f t="shared" si="7"/>
        <v>56800</v>
      </c>
      <c r="D46" s="214">
        <v>55900</v>
      </c>
      <c r="E46" s="202">
        <v>12</v>
      </c>
      <c r="F46" s="202">
        <v>5.8</v>
      </c>
      <c r="G46" s="209">
        <v>70</v>
      </c>
      <c r="H46" s="192">
        <f t="shared" si="6"/>
        <v>3976</v>
      </c>
      <c r="L46" s="216"/>
    </row>
    <row r="47" spans="1:12" s="215" customFormat="1" ht="16.5" customHeight="1">
      <c r="A47" s="211" t="s">
        <v>369</v>
      </c>
      <c r="B47" s="206">
        <f t="shared" si="5"/>
        <v>85200</v>
      </c>
      <c r="C47" s="213">
        <f>D47+900</f>
        <v>56800</v>
      </c>
      <c r="D47" s="214">
        <v>55900</v>
      </c>
      <c r="E47" s="202">
        <v>11.7</v>
      </c>
      <c r="F47" s="202">
        <v>7</v>
      </c>
      <c r="G47" s="209">
        <v>82</v>
      </c>
      <c r="H47" s="192">
        <f>G47*C47/1000</f>
        <v>4657.6</v>
      </c>
      <c r="L47" s="216"/>
    </row>
    <row r="48" spans="1:12" s="215" customFormat="1" ht="16.5" customHeight="1">
      <c r="A48" s="211" t="s">
        <v>369</v>
      </c>
      <c r="B48" s="206">
        <f t="shared" si="5"/>
        <v>85200</v>
      </c>
      <c r="C48" s="213">
        <f t="shared" si="7"/>
        <v>56800</v>
      </c>
      <c r="D48" s="214">
        <v>55900</v>
      </c>
      <c r="E48" s="202">
        <v>12</v>
      </c>
      <c r="F48" s="202">
        <v>6.95</v>
      </c>
      <c r="G48" s="209">
        <v>83.4</v>
      </c>
      <c r="H48" s="192">
        <f t="shared" si="6"/>
        <v>4737.12</v>
      </c>
      <c r="L48" s="216"/>
    </row>
    <row r="49" spans="1:12" s="215" customFormat="1" ht="16.5" customHeight="1">
      <c r="A49" s="211" t="s">
        <v>411</v>
      </c>
      <c r="B49" s="206">
        <f t="shared" si="5"/>
        <v>85200</v>
      </c>
      <c r="C49" s="213">
        <f t="shared" si="7"/>
        <v>56800</v>
      </c>
      <c r="D49" s="214">
        <v>55900</v>
      </c>
      <c r="E49" s="202">
        <v>11.7</v>
      </c>
      <c r="F49" s="202">
        <v>7.36</v>
      </c>
      <c r="G49" s="209">
        <f>E49*F49</f>
        <v>86.112</v>
      </c>
      <c r="H49" s="192">
        <f>G49*C49/1000</f>
        <v>4891.161599999999</v>
      </c>
      <c r="L49" s="216"/>
    </row>
    <row r="50" spans="1:12" ht="16.5" customHeight="1" hidden="1" outlineLevel="1">
      <c r="A50" s="200" t="s">
        <v>219</v>
      </c>
      <c r="B50" s="206">
        <f t="shared" si="5"/>
        <v>85200</v>
      </c>
      <c r="C50" s="213">
        <f t="shared" si="7"/>
        <v>56800</v>
      </c>
      <c r="D50" s="214">
        <v>55900</v>
      </c>
      <c r="E50" s="199">
        <v>12</v>
      </c>
      <c r="F50" s="199">
        <v>8.51</v>
      </c>
      <c r="G50" s="209">
        <f>E50*F50</f>
        <v>102.12</v>
      </c>
      <c r="H50" s="192">
        <f t="shared" si="6"/>
        <v>5800.416</v>
      </c>
      <c r="L50" s="184"/>
    </row>
    <row r="51" spans="1:12" ht="16.5" customHeight="1" hidden="1" outlineLevel="1">
      <c r="A51" s="200" t="s">
        <v>220</v>
      </c>
      <c r="B51" s="206">
        <f t="shared" si="5"/>
        <v>85200</v>
      </c>
      <c r="C51" s="213">
        <f t="shared" si="7"/>
        <v>56800</v>
      </c>
      <c r="D51" s="214">
        <v>55900</v>
      </c>
      <c r="E51" s="199">
        <v>12</v>
      </c>
      <c r="F51" s="199">
        <v>8.33</v>
      </c>
      <c r="G51" s="209">
        <v>100</v>
      </c>
      <c r="H51" s="192">
        <f t="shared" si="6"/>
        <v>5680</v>
      </c>
      <c r="L51" s="184"/>
    </row>
    <row r="52" spans="1:12" s="215" customFormat="1" ht="16.5" customHeight="1" collapsed="1">
      <c r="A52" s="211" t="s">
        <v>370</v>
      </c>
      <c r="B52" s="206">
        <f t="shared" si="5"/>
        <v>85200</v>
      </c>
      <c r="C52" s="213">
        <f t="shared" si="7"/>
        <v>56800</v>
      </c>
      <c r="D52" s="214">
        <v>55900</v>
      </c>
      <c r="E52" s="202">
        <v>11.7</v>
      </c>
      <c r="F52" s="202">
        <v>9.94</v>
      </c>
      <c r="G52" s="209">
        <f>E52*F52</f>
        <v>116.29799999999999</v>
      </c>
      <c r="H52" s="192">
        <f t="shared" si="6"/>
        <v>6605.7264</v>
      </c>
      <c r="L52" s="216"/>
    </row>
    <row r="53" spans="1:12" s="215" customFormat="1" ht="16.5" customHeight="1">
      <c r="A53" s="211" t="s">
        <v>362</v>
      </c>
      <c r="B53" s="206">
        <f t="shared" si="5"/>
        <v>85200</v>
      </c>
      <c r="C53" s="213">
        <f t="shared" si="7"/>
        <v>56800</v>
      </c>
      <c r="D53" s="214">
        <v>55900</v>
      </c>
      <c r="E53" s="202">
        <v>12</v>
      </c>
      <c r="F53" s="202">
        <v>10.97</v>
      </c>
      <c r="G53" s="209">
        <v>132</v>
      </c>
      <c r="H53" s="192">
        <f t="shared" si="6"/>
        <v>7497.6</v>
      </c>
      <c r="L53" s="216"/>
    </row>
    <row r="54" spans="1:12" ht="16.5" customHeight="1">
      <c r="A54" s="200" t="s">
        <v>371</v>
      </c>
      <c r="B54" s="206">
        <f t="shared" si="5"/>
        <v>85200</v>
      </c>
      <c r="C54" s="213">
        <f t="shared" si="7"/>
        <v>56800</v>
      </c>
      <c r="D54" s="214">
        <v>55900</v>
      </c>
      <c r="E54" s="199">
        <v>11.7</v>
      </c>
      <c r="F54" s="199">
        <v>12.4</v>
      </c>
      <c r="G54" s="209">
        <f>E54*F54</f>
        <v>145.07999999999998</v>
      </c>
      <c r="H54" s="192">
        <f t="shared" si="6"/>
        <v>8240.544</v>
      </c>
      <c r="L54" s="184"/>
    </row>
    <row r="55" spans="1:12" ht="16.5" customHeight="1">
      <c r="A55" s="200" t="s">
        <v>372</v>
      </c>
      <c r="B55" s="206">
        <f t="shared" si="5"/>
        <v>85200</v>
      </c>
      <c r="C55" s="213">
        <f t="shared" si="7"/>
        <v>56800</v>
      </c>
      <c r="D55" s="214">
        <v>55900</v>
      </c>
      <c r="E55" s="199">
        <v>12</v>
      </c>
      <c r="F55" s="199">
        <v>15.24</v>
      </c>
      <c r="G55" s="209">
        <v>183</v>
      </c>
      <c r="H55" s="192">
        <f>G55*C55/1000</f>
        <v>10394.4</v>
      </c>
      <c r="L55" s="184"/>
    </row>
    <row r="56" spans="1:12" ht="16.5" customHeight="1">
      <c r="A56" s="339" t="s">
        <v>678</v>
      </c>
      <c r="B56" s="206">
        <f t="shared" si="5"/>
        <v>85200</v>
      </c>
      <c r="C56" s="213">
        <f t="shared" si="7"/>
        <v>56800</v>
      </c>
      <c r="D56" s="214">
        <v>55900</v>
      </c>
      <c r="E56" s="199">
        <v>12</v>
      </c>
      <c r="F56" s="199">
        <v>15.5</v>
      </c>
      <c r="G56" s="209">
        <f>E56*F56</f>
        <v>186</v>
      </c>
      <c r="H56" s="192">
        <f t="shared" si="6"/>
        <v>10564.8</v>
      </c>
      <c r="L56" s="184"/>
    </row>
    <row r="57" spans="1:12" ht="16.5" customHeight="1">
      <c r="A57" s="200" t="s">
        <v>373</v>
      </c>
      <c r="B57" s="206">
        <f t="shared" si="5"/>
        <v>85200</v>
      </c>
      <c r="C57" s="213">
        <f t="shared" si="7"/>
        <v>56800</v>
      </c>
      <c r="D57" s="214">
        <v>55900</v>
      </c>
      <c r="E57" s="199">
        <v>11.7</v>
      </c>
      <c r="F57" s="199">
        <v>19.32</v>
      </c>
      <c r="G57" s="209">
        <f>E57*F57</f>
        <v>226.04399999999998</v>
      </c>
      <c r="H57" s="192">
        <f t="shared" si="6"/>
        <v>12839.2992</v>
      </c>
      <c r="L57" s="184"/>
    </row>
    <row r="58" spans="1:12" ht="16.5" customHeight="1" outlineLevel="1">
      <c r="A58" s="339" t="s">
        <v>677</v>
      </c>
      <c r="B58" s="206">
        <f t="shared" si="5"/>
        <v>112050</v>
      </c>
      <c r="C58" s="197">
        <f>D58+900</f>
        <v>74700</v>
      </c>
      <c r="D58" s="214">
        <v>73800</v>
      </c>
      <c r="E58" s="199">
        <v>12</v>
      </c>
      <c r="F58" s="199">
        <v>19.41</v>
      </c>
      <c r="G58" s="209">
        <v>233</v>
      </c>
      <c r="H58" s="192">
        <f t="shared" si="6"/>
        <v>17405.1</v>
      </c>
      <c r="L58" s="184"/>
    </row>
    <row r="59" spans="1:12" ht="16.5" customHeight="1">
      <c r="A59" s="339" t="s">
        <v>679</v>
      </c>
      <c r="B59" s="206">
        <f t="shared" si="5"/>
        <v>112050</v>
      </c>
      <c r="C59" s="197">
        <f>D59+900</f>
        <v>74700</v>
      </c>
      <c r="D59" s="214">
        <v>73800</v>
      </c>
      <c r="E59" s="199">
        <v>12</v>
      </c>
      <c r="F59" s="199">
        <v>21.7</v>
      </c>
      <c r="G59" s="209">
        <f>E59*F59</f>
        <v>260.4</v>
      </c>
      <c r="H59" s="192">
        <f t="shared" si="6"/>
        <v>19451.88</v>
      </c>
      <c r="L59" s="184"/>
    </row>
    <row r="60" spans="1:12" ht="16.5" customHeight="1">
      <c r="A60" s="339" t="s">
        <v>680</v>
      </c>
      <c r="B60" s="206">
        <f t="shared" si="5"/>
        <v>112050</v>
      </c>
      <c r="C60" s="197">
        <f>D60+900</f>
        <v>74700</v>
      </c>
      <c r="D60" s="214">
        <v>73800</v>
      </c>
      <c r="E60" s="199">
        <v>12</v>
      </c>
      <c r="F60" s="199">
        <v>25</v>
      </c>
      <c r="G60" s="209">
        <f>E60*F60</f>
        <v>300</v>
      </c>
      <c r="H60" s="192">
        <f t="shared" si="6"/>
        <v>22410</v>
      </c>
      <c r="L60" s="184"/>
    </row>
    <row r="61" spans="1:12" ht="16.5" customHeight="1" hidden="1" outlineLevel="1">
      <c r="A61" s="217" t="s">
        <v>284</v>
      </c>
      <c r="B61" s="191">
        <f>D61+10000</f>
        <v>83800</v>
      </c>
      <c r="C61" s="218">
        <f>D61+900</f>
        <v>74700</v>
      </c>
      <c r="D61" s="214">
        <v>73800</v>
      </c>
      <c r="E61" s="219">
        <v>12</v>
      </c>
      <c r="F61" s="219">
        <v>49</v>
      </c>
      <c r="G61" s="209">
        <f>E61*F61</f>
        <v>588</v>
      </c>
      <c r="H61" s="192">
        <f t="shared" si="6"/>
        <v>43923.6</v>
      </c>
      <c r="L61" s="184"/>
    </row>
    <row r="62" spans="1:12" ht="16.5" customHeight="1" collapsed="1">
      <c r="A62" s="185" t="s">
        <v>318</v>
      </c>
      <c r="B62" s="186"/>
      <c r="C62" s="186"/>
      <c r="D62" s="186"/>
      <c r="E62" s="187"/>
      <c r="F62" s="187"/>
      <c r="G62" s="188"/>
      <c r="H62" s="204"/>
      <c r="L62" s="184"/>
    </row>
    <row r="63" spans="1:12" ht="16.5" customHeight="1">
      <c r="A63" s="340" t="s">
        <v>378</v>
      </c>
      <c r="B63" s="206">
        <f>C63*1.5</f>
        <v>98400</v>
      </c>
      <c r="C63" s="192">
        <f>D63+900</f>
        <v>65600</v>
      </c>
      <c r="D63" s="220">
        <v>64700</v>
      </c>
      <c r="E63" s="194">
        <v>12</v>
      </c>
      <c r="F63" s="194">
        <v>4.9</v>
      </c>
      <c r="G63" s="208">
        <v>59</v>
      </c>
      <c r="H63" s="192">
        <f>G63*C63/1000</f>
        <v>3870.4</v>
      </c>
      <c r="L63" s="184"/>
    </row>
    <row r="64" spans="1:12" ht="16.5" customHeight="1">
      <c r="A64" s="190" t="s">
        <v>377</v>
      </c>
      <c r="B64" s="206">
        <f aca="true" t="shared" si="8" ref="B64:B86">C64*1.5</f>
        <v>98400</v>
      </c>
      <c r="C64" s="197">
        <f aca="true" t="shared" si="9" ref="C64:C86">D64+900</f>
        <v>65600</v>
      </c>
      <c r="D64" s="220">
        <v>64700</v>
      </c>
      <c r="E64" s="199">
        <v>12</v>
      </c>
      <c r="F64" s="199">
        <v>6.11</v>
      </c>
      <c r="G64" s="208">
        <f aca="true" t="shared" si="10" ref="G64:G80">E64*F64</f>
        <v>73.32000000000001</v>
      </c>
      <c r="H64" s="197">
        <f>G64*C64/1000</f>
        <v>4809.792000000001</v>
      </c>
      <c r="J64" s="341"/>
      <c r="L64" s="184"/>
    </row>
    <row r="65" spans="1:12" ht="16.5" customHeight="1">
      <c r="A65" s="190" t="s">
        <v>455</v>
      </c>
      <c r="B65" s="206">
        <f t="shared" si="8"/>
        <v>98400</v>
      </c>
      <c r="C65" s="197">
        <f t="shared" si="9"/>
        <v>65600</v>
      </c>
      <c r="D65" s="220">
        <v>64700</v>
      </c>
      <c r="E65" s="199">
        <v>12</v>
      </c>
      <c r="F65" s="221">
        <v>7.5</v>
      </c>
      <c r="G65" s="208">
        <f t="shared" si="10"/>
        <v>90</v>
      </c>
      <c r="H65" s="197">
        <f>G65*C65/1000</f>
        <v>5904</v>
      </c>
      <c r="L65" s="184"/>
    </row>
    <row r="66" spans="1:12" ht="16.5" customHeight="1">
      <c r="A66" s="190" t="s">
        <v>454</v>
      </c>
      <c r="B66" s="206">
        <f t="shared" si="8"/>
        <v>98400</v>
      </c>
      <c r="C66" s="197">
        <f>D66+900</f>
        <v>65600</v>
      </c>
      <c r="D66" s="220">
        <v>64700</v>
      </c>
      <c r="E66" s="210">
        <v>12</v>
      </c>
      <c r="F66" s="221">
        <v>7.5</v>
      </c>
      <c r="G66" s="208">
        <f t="shared" si="10"/>
        <v>90</v>
      </c>
      <c r="H66" s="197">
        <f>G66*C66/1000</f>
        <v>5904</v>
      </c>
      <c r="L66" s="184"/>
    </row>
    <row r="67" spans="1:12" ht="16.5" customHeight="1">
      <c r="A67" s="338" t="s">
        <v>715</v>
      </c>
      <c r="B67" s="206">
        <f t="shared" si="8"/>
        <v>98400</v>
      </c>
      <c r="C67" s="197">
        <f>D67+900</f>
        <v>65600</v>
      </c>
      <c r="D67" s="220">
        <v>64700</v>
      </c>
      <c r="E67" s="199">
        <v>11.7</v>
      </c>
      <c r="F67" s="199">
        <v>8.9</v>
      </c>
      <c r="G67" s="208">
        <v>107</v>
      </c>
      <c r="H67" s="197">
        <f>G67*C67/1000</f>
        <v>7019.2</v>
      </c>
      <c r="L67" s="184"/>
    </row>
    <row r="68" spans="1:12" ht="16.5" customHeight="1">
      <c r="A68" s="190" t="s">
        <v>471</v>
      </c>
      <c r="B68" s="206">
        <f t="shared" si="8"/>
        <v>98400</v>
      </c>
      <c r="C68" s="197">
        <f t="shared" si="9"/>
        <v>65600</v>
      </c>
      <c r="D68" s="220">
        <v>64700</v>
      </c>
      <c r="E68" s="199">
        <v>12</v>
      </c>
      <c r="F68" s="199">
        <v>8.9</v>
      </c>
      <c r="G68" s="208">
        <v>107</v>
      </c>
      <c r="H68" s="197">
        <f aca="true" t="shared" si="11" ref="H68:H86">G68*C68/1000</f>
        <v>7019.2</v>
      </c>
      <c r="L68" s="184"/>
    </row>
    <row r="69" spans="1:12" ht="16.5" customHeight="1">
      <c r="A69" s="190" t="s">
        <v>453</v>
      </c>
      <c r="B69" s="206">
        <f t="shared" si="8"/>
        <v>98400</v>
      </c>
      <c r="C69" s="197">
        <f t="shared" si="9"/>
        <v>65600</v>
      </c>
      <c r="D69" s="220">
        <v>64700</v>
      </c>
      <c r="E69" s="199">
        <v>11.7</v>
      </c>
      <c r="F69" s="199">
        <v>10.9</v>
      </c>
      <c r="G69" s="208">
        <v>128</v>
      </c>
      <c r="H69" s="197">
        <f t="shared" si="11"/>
        <v>8396.8</v>
      </c>
      <c r="L69" s="184"/>
    </row>
    <row r="70" spans="1:12" ht="16.5" customHeight="1">
      <c r="A70" s="190" t="s">
        <v>504</v>
      </c>
      <c r="B70" s="206">
        <f t="shared" si="8"/>
        <v>98400</v>
      </c>
      <c r="C70" s="197">
        <f t="shared" si="9"/>
        <v>65600</v>
      </c>
      <c r="D70" s="220">
        <v>64700</v>
      </c>
      <c r="E70" s="199">
        <v>11.7</v>
      </c>
      <c r="F70" s="199">
        <v>12.9</v>
      </c>
      <c r="G70" s="208">
        <v>151</v>
      </c>
      <c r="H70" s="197">
        <f t="shared" si="11"/>
        <v>9905.6</v>
      </c>
      <c r="L70" s="184"/>
    </row>
    <row r="71" spans="1:12" ht="16.5" customHeight="1">
      <c r="A71" s="190" t="s">
        <v>451</v>
      </c>
      <c r="B71" s="206">
        <f t="shared" si="8"/>
        <v>98400</v>
      </c>
      <c r="C71" s="197">
        <f>D71+900</f>
        <v>65600</v>
      </c>
      <c r="D71" s="220">
        <v>64700</v>
      </c>
      <c r="E71" s="199">
        <v>12</v>
      </c>
      <c r="F71" s="199">
        <v>12.9</v>
      </c>
      <c r="G71" s="208">
        <v>155</v>
      </c>
      <c r="H71" s="197">
        <f t="shared" si="11"/>
        <v>10168</v>
      </c>
      <c r="L71" s="184"/>
    </row>
    <row r="72" spans="1:12" ht="18.75">
      <c r="A72" s="190" t="s">
        <v>452</v>
      </c>
      <c r="B72" s="206">
        <f t="shared" si="8"/>
        <v>98400</v>
      </c>
      <c r="C72" s="197">
        <f>D72+900</f>
        <v>65600</v>
      </c>
      <c r="D72" s="220">
        <v>64700</v>
      </c>
      <c r="E72" s="199">
        <v>12</v>
      </c>
      <c r="F72" s="222">
        <v>14.96</v>
      </c>
      <c r="G72" s="208">
        <v>180</v>
      </c>
      <c r="H72" s="197">
        <f>G72*C72/1000</f>
        <v>11808</v>
      </c>
      <c r="L72" s="184"/>
    </row>
    <row r="73" spans="1:12" ht="16.5" customHeight="1">
      <c r="A73" s="190" t="s">
        <v>450</v>
      </c>
      <c r="B73" s="206">
        <f t="shared" si="8"/>
        <v>119700</v>
      </c>
      <c r="C73" s="197">
        <f t="shared" si="9"/>
        <v>79800</v>
      </c>
      <c r="D73" s="220">
        <v>78900</v>
      </c>
      <c r="E73" s="199">
        <v>12</v>
      </c>
      <c r="F73" s="221">
        <v>16.7</v>
      </c>
      <c r="G73" s="208">
        <f t="shared" si="10"/>
        <v>200.39999999999998</v>
      </c>
      <c r="H73" s="197">
        <f t="shared" si="11"/>
        <v>15991.919999999998</v>
      </c>
      <c r="L73" s="184"/>
    </row>
    <row r="74" spans="1:12" ht="16.5" customHeight="1">
      <c r="A74" s="190" t="s">
        <v>449</v>
      </c>
      <c r="B74" s="206">
        <f t="shared" si="8"/>
        <v>128400</v>
      </c>
      <c r="C74" s="197">
        <f>D74+900</f>
        <v>85600</v>
      </c>
      <c r="D74" s="220">
        <v>84700</v>
      </c>
      <c r="E74" s="199">
        <v>12</v>
      </c>
      <c r="F74" s="199">
        <v>18.7</v>
      </c>
      <c r="G74" s="208">
        <f t="shared" si="10"/>
        <v>224.39999999999998</v>
      </c>
      <c r="H74" s="197">
        <f t="shared" si="11"/>
        <v>19208.639999999996</v>
      </c>
      <c r="L74" s="184"/>
    </row>
    <row r="75" spans="1:12" ht="16.5" customHeight="1">
      <c r="A75" s="190" t="s">
        <v>448</v>
      </c>
      <c r="B75" s="206">
        <f t="shared" si="8"/>
        <v>128400</v>
      </c>
      <c r="C75" s="197">
        <f t="shared" si="9"/>
        <v>85600</v>
      </c>
      <c r="D75" s="220">
        <v>84700</v>
      </c>
      <c r="E75" s="199">
        <v>12</v>
      </c>
      <c r="F75" s="199">
        <v>22</v>
      </c>
      <c r="G75" s="208">
        <f t="shared" si="10"/>
        <v>264</v>
      </c>
      <c r="H75" s="197">
        <f t="shared" si="11"/>
        <v>22598.4</v>
      </c>
      <c r="L75" s="184"/>
    </row>
    <row r="76" spans="1:12" ht="16.5" customHeight="1">
      <c r="A76" s="190" t="s">
        <v>374</v>
      </c>
      <c r="B76" s="206">
        <f t="shared" si="8"/>
        <v>128400</v>
      </c>
      <c r="C76" s="197">
        <f t="shared" si="9"/>
        <v>85600</v>
      </c>
      <c r="D76" s="220">
        <v>84700</v>
      </c>
      <c r="E76" s="199">
        <v>12</v>
      </c>
      <c r="F76" s="199">
        <v>24.42</v>
      </c>
      <c r="G76" s="208">
        <f t="shared" si="10"/>
        <v>293.04</v>
      </c>
      <c r="H76" s="197">
        <f t="shared" si="11"/>
        <v>25084.224</v>
      </c>
      <c r="L76" s="184"/>
    </row>
    <row r="77" spans="1:12" ht="16.5" customHeight="1">
      <c r="A77" s="190" t="s">
        <v>375</v>
      </c>
      <c r="B77" s="206">
        <f t="shared" si="8"/>
        <v>128400</v>
      </c>
      <c r="C77" s="197">
        <f>D77+900</f>
        <v>85600</v>
      </c>
      <c r="D77" s="220">
        <v>84700</v>
      </c>
      <c r="E77" s="199">
        <v>12</v>
      </c>
      <c r="F77" s="199">
        <v>28</v>
      </c>
      <c r="G77" s="208">
        <f t="shared" si="10"/>
        <v>336</v>
      </c>
      <c r="H77" s="197">
        <f>G77*C77/1000</f>
        <v>28761.6</v>
      </c>
      <c r="L77" s="184"/>
    </row>
    <row r="78" spans="1:12" ht="16.5" customHeight="1">
      <c r="A78" s="190" t="s">
        <v>472</v>
      </c>
      <c r="B78" s="206">
        <f t="shared" si="8"/>
        <v>128400</v>
      </c>
      <c r="C78" s="197">
        <f>D78+900</f>
        <v>85600</v>
      </c>
      <c r="D78" s="220">
        <v>84700</v>
      </c>
      <c r="E78" s="199">
        <v>12</v>
      </c>
      <c r="F78" s="199">
        <v>28</v>
      </c>
      <c r="G78" s="208">
        <f>E78*F78</f>
        <v>336</v>
      </c>
      <c r="H78" s="197">
        <f>G78*C78/1000</f>
        <v>28761.6</v>
      </c>
      <c r="L78" s="184"/>
    </row>
    <row r="79" spans="1:12" ht="16.5" customHeight="1">
      <c r="A79" s="190" t="s">
        <v>376</v>
      </c>
      <c r="B79" s="206">
        <f t="shared" si="8"/>
        <v>128400</v>
      </c>
      <c r="C79" s="197">
        <f t="shared" si="9"/>
        <v>85600</v>
      </c>
      <c r="D79" s="220">
        <v>84700</v>
      </c>
      <c r="E79" s="199">
        <v>12</v>
      </c>
      <c r="F79" s="199">
        <v>32.3</v>
      </c>
      <c r="G79" s="208">
        <v>388</v>
      </c>
      <c r="H79" s="197">
        <f t="shared" si="11"/>
        <v>33212.8</v>
      </c>
      <c r="L79" s="184"/>
    </row>
    <row r="80" spans="1:12" ht="16.5" customHeight="1">
      <c r="A80" s="190" t="s">
        <v>503</v>
      </c>
      <c r="B80" s="206">
        <f t="shared" si="8"/>
        <v>128400</v>
      </c>
      <c r="C80" s="197">
        <f>D80+900</f>
        <v>85600</v>
      </c>
      <c r="D80" s="220">
        <v>84700</v>
      </c>
      <c r="E80" s="199">
        <v>12</v>
      </c>
      <c r="F80" s="199">
        <v>51.43</v>
      </c>
      <c r="G80" s="208">
        <f t="shared" si="10"/>
        <v>617.16</v>
      </c>
      <c r="H80" s="197">
        <f t="shared" si="11"/>
        <v>52828.896</v>
      </c>
      <c r="L80" s="184"/>
    </row>
    <row r="81" spans="1:12" ht="16.5" customHeight="1" hidden="1" outlineLevel="1">
      <c r="A81" s="190" t="s">
        <v>10</v>
      </c>
      <c r="B81" s="206">
        <f t="shared" si="8"/>
        <v>119700</v>
      </c>
      <c r="C81" s="197">
        <f t="shared" si="9"/>
        <v>79800</v>
      </c>
      <c r="D81" s="220">
        <v>78900</v>
      </c>
      <c r="E81" s="199">
        <v>11.7</v>
      </c>
      <c r="F81" s="199">
        <v>6.17</v>
      </c>
      <c r="G81" s="209">
        <v>72.189</v>
      </c>
      <c r="H81" s="197">
        <f t="shared" si="11"/>
        <v>5760.682199999999</v>
      </c>
      <c r="L81" s="184"/>
    </row>
    <row r="82" spans="1:12" ht="16.5" customHeight="1" hidden="1" outlineLevel="1">
      <c r="A82" s="190" t="s">
        <v>15</v>
      </c>
      <c r="B82" s="206">
        <f t="shared" si="8"/>
        <v>119700</v>
      </c>
      <c r="C82" s="197">
        <f t="shared" si="9"/>
        <v>79800</v>
      </c>
      <c r="D82" s="220">
        <v>78900</v>
      </c>
      <c r="E82" s="199">
        <v>11.7</v>
      </c>
      <c r="F82" s="199">
        <v>4.53</v>
      </c>
      <c r="G82" s="223">
        <v>53.001</v>
      </c>
      <c r="H82" s="197">
        <f t="shared" si="11"/>
        <v>4229.4798</v>
      </c>
      <c r="L82" s="184"/>
    </row>
    <row r="83" spans="1:12" ht="16.5" customHeight="1" hidden="1" outlineLevel="1">
      <c r="A83" s="190" t="s">
        <v>11</v>
      </c>
      <c r="B83" s="206">
        <f t="shared" si="8"/>
        <v>119700</v>
      </c>
      <c r="C83" s="197">
        <f t="shared" si="9"/>
        <v>79800</v>
      </c>
      <c r="D83" s="220">
        <v>78900</v>
      </c>
      <c r="E83" s="199">
        <v>11.7</v>
      </c>
      <c r="F83" s="199">
        <v>6.11</v>
      </c>
      <c r="G83" s="209">
        <v>71.487</v>
      </c>
      <c r="H83" s="197">
        <f t="shared" si="11"/>
        <v>5704.6626</v>
      </c>
      <c r="L83" s="184"/>
    </row>
    <row r="84" spans="1:12" ht="16.5" customHeight="1" hidden="1" outlineLevel="1">
      <c r="A84" s="190" t="s">
        <v>16</v>
      </c>
      <c r="B84" s="206">
        <f t="shared" si="8"/>
        <v>119700</v>
      </c>
      <c r="C84" s="197">
        <f t="shared" si="9"/>
        <v>79800</v>
      </c>
      <c r="D84" s="220">
        <v>78900</v>
      </c>
      <c r="E84" s="199">
        <v>11.7</v>
      </c>
      <c r="F84" s="199">
        <v>7.54</v>
      </c>
      <c r="G84" s="209">
        <v>88.218</v>
      </c>
      <c r="H84" s="197">
        <f t="shared" si="11"/>
        <v>7039.7964</v>
      </c>
      <c r="L84" s="184"/>
    </row>
    <row r="85" spans="1:12" ht="16.5" customHeight="1" hidden="1" outlineLevel="1">
      <c r="A85" s="190" t="s">
        <v>12</v>
      </c>
      <c r="B85" s="206">
        <f t="shared" si="8"/>
        <v>119700</v>
      </c>
      <c r="C85" s="197">
        <f t="shared" si="9"/>
        <v>79800</v>
      </c>
      <c r="D85" s="220">
        <v>78900</v>
      </c>
      <c r="E85" s="199">
        <v>11.7</v>
      </c>
      <c r="F85" s="199">
        <v>7</v>
      </c>
      <c r="G85" s="223">
        <v>82</v>
      </c>
      <c r="H85" s="197">
        <f t="shared" si="11"/>
        <v>6543.6</v>
      </c>
      <c r="L85" s="184"/>
    </row>
    <row r="86" spans="1:12" ht="16.5" customHeight="1" hidden="1" outlineLevel="1">
      <c r="A86" s="190" t="s">
        <v>13</v>
      </c>
      <c r="B86" s="206">
        <f t="shared" si="8"/>
        <v>119700</v>
      </c>
      <c r="C86" s="197">
        <f t="shared" si="9"/>
        <v>79800</v>
      </c>
      <c r="D86" s="220">
        <v>78900</v>
      </c>
      <c r="E86" s="199">
        <v>11.7</v>
      </c>
      <c r="F86" s="199">
        <v>9.92</v>
      </c>
      <c r="G86" s="209">
        <v>116.064</v>
      </c>
      <c r="H86" s="197">
        <f t="shared" si="11"/>
        <v>9261.9072</v>
      </c>
      <c r="L86" s="184"/>
    </row>
    <row r="87" spans="1:12" ht="16.5" customHeight="1" collapsed="1">
      <c r="A87" s="224" t="s">
        <v>331</v>
      </c>
      <c r="B87" s="225"/>
      <c r="C87" s="225"/>
      <c r="D87" s="225"/>
      <c r="E87" s="226"/>
      <c r="F87" s="226"/>
      <c r="G87" s="227"/>
      <c r="H87" s="228"/>
      <c r="L87" s="184"/>
    </row>
    <row r="88" spans="1:12" ht="16.5" customHeight="1">
      <c r="A88" s="190" t="s">
        <v>409</v>
      </c>
      <c r="B88" s="191">
        <f aca="true" t="shared" si="12" ref="B88:B93">C88*1.5</f>
        <v>70050</v>
      </c>
      <c r="C88" s="197">
        <f aca="true" t="shared" si="13" ref="C88:C93">D88+900</f>
        <v>46700</v>
      </c>
      <c r="D88" s="198">
        <v>45800</v>
      </c>
      <c r="E88" s="199">
        <v>3.4</v>
      </c>
      <c r="F88" s="199">
        <v>0.222</v>
      </c>
      <c r="G88" s="209">
        <v>0.76</v>
      </c>
      <c r="H88" s="197">
        <f>G88*C88/1000</f>
        <v>35.492</v>
      </c>
      <c r="L88" s="184"/>
    </row>
    <row r="89" spans="1:12" ht="16.5" customHeight="1">
      <c r="A89" s="190" t="s">
        <v>317</v>
      </c>
      <c r="B89" s="191">
        <f t="shared" si="12"/>
        <v>70050</v>
      </c>
      <c r="C89" s="197">
        <f t="shared" si="13"/>
        <v>46700</v>
      </c>
      <c r="D89" s="198">
        <v>45800</v>
      </c>
      <c r="E89" s="199" t="s">
        <v>0</v>
      </c>
      <c r="F89" s="199"/>
      <c r="G89" s="223"/>
      <c r="H89" s="197"/>
      <c r="L89" s="184"/>
    </row>
    <row r="90" spans="1:12" ht="16.5" customHeight="1">
      <c r="A90" s="190" t="s">
        <v>47</v>
      </c>
      <c r="B90" s="191">
        <f t="shared" si="12"/>
        <v>73050</v>
      </c>
      <c r="C90" s="197">
        <f t="shared" si="13"/>
        <v>48700</v>
      </c>
      <c r="D90" s="198">
        <f>D89+2000</f>
        <v>47800</v>
      </c>
      <c r="E90" s="199">
        <v>6</v>
      </c>
      <c r="F90" s="199">
        <v>0.25</v>
      </c>
      <c r="G90" s="209">
        <v>2</v>
      </c>
      <c r="H90" s="197">
        <f>G90*C90/1000</f>
        <v>97.4</v>
      </c>
      <c r="L90" s="184"/>
    </row>
    <row r="91" spans="1:12" ht="16.5" customHeight="1" collapsed="1">
      <c r="A91" s="190" t="s">
        <v>18</v>
      </c>
      <c r="B91" s="191">
        <f t="shared" si="12"/>
        <v>73050</v>
      </c>
      <c r="C91" s="229">
        <f t="shared" si="13"/>
        <v>48700</v>
      </c>
      <c r="D91" s="198">
        <f>D89+2000</f>
        <v>47800</v>
      </c>
      <c r="E91" s="199">
        <v>6</v>
      </c>
      <c r="F91" s="199">
        <v>0.28</v>
      </c>
      <c r="G91" s="209">
        <v>2</v>
      </c>
      <c r="H91" s="197">
        <f>G91*C91/1000</f>
        <v>97.4</v>
      </c>
      <c r="L91" s="184"/>
    </row>
    <row r="92" spans="1:12" ht="16.5" customHeight="1">
      <c r="A92" s="190" t="s">
        <v>48</v>
      </c>
      <c r="B92" s="191">
        <f t="shared" si="12"/>
        <v>70050</v>
      </c>
      <c r="C92" s="197">
        <f t="shared" si="13"/>
        <v>46700</v>
      </c>
      <c r="D92" s="198">
        <v>45800</v>
      </c>
      <c r="E92" s="199" t="s">
        <v>0</v>
      </c>
      <c r="F92" s="199"/>
      <c r="G92" s="209"/>
      <c r="H92" s="197"/>
      <c r="L92" s="184"/>
    </row>
    <row r="93" spans="1:12" ht="16.5" customHeight="1">
      <c r="A93" s="190" t="s">
        <v>48</v>
      </c>
      <c r="B93" s="191">
        <f t="shared" si="12"/>
        <v>72750</v>
      </c>
      <c r="C93" s="197">
        <f t="shared" si="13"/>
        <v>48500</v>
      </c>
      <c r="D93" s="214">
        <f>D92+1800</f>
        <v>47600</v>
      </c>
      <c r="E93" s="199">
        <v>6</v>
      </c>
      <c r="F93" s="199">
        <v>0.41</v>
      </c>
      <c r="G93" s="209">
        <f>E93*F93</f>
        <v>2.46</v>
      </c>
      <c r="H93" s="197">
        <f>G93*C93/1000</f>
        <v>119.31</v>
      </c>
      <c r="L93" s="184"/>
    </row>
    <row r="94" spans="1:12" ht="16.5" customHeight="1">
      <c r="A94" s="224" t="s">
        <v>332</v>
      </c>
      <c r="B94" s="225"/>
      <c r="C94" s="225"/>
      <c r="D94" s="225"/>
      <c r="E94" s="226"/>
      <c r="F94" s="226"/>
      <c r="G94" s="227"/>
      <c r="H94" s="228"/>
      <c r="L94" s="184"/>
    </row>
    <row r="95" spans="1:12" ht="16.5" customHeight="1">
      <c r="A95" s="200">
        <v>10</v>
      </c>
      <c r="B95" s="191">
        <f>C95*1.5</f>
        <v>91650</v>
      </c>
      <c r="C95" s="197">
        <f>D95+900</f>
        <v>61100</v>
      </c>
      <c r="D95" s="198">
        <v>60200</v>
      </c>
      <c r="E95" s="199">
        <v>12</v>
      </c>
      <c r="F95" s="199">
        <v>10</v>
      </c>
      <c r="G95" s="203">
        <f>E95*F95</f>
        <v>120</v>
      </c>
      <c r="H95" s="197">
        <f>G95*C95/1000</f>
        <v>7332</v>
      </c>
      <c r="L95" s="184"/>
    </row>
    <row r="96" spans="1:12" ht="16.5" customHeight="1">
      <c r="A96" s="200">
        <v>12</v>
      </c>
      <c r="B96" s="191">
        <f aca="true" t="shared" si="14" ref="B96:B117">C96*1.5</f>
        <v>91650</v>
      </c>
      <c r="C96" s="197">
        <f aca="true" t="shared" si="15" ref="C96:C113">D96+900</f>
        <v>61100</v>
      </c>
      <c r="D96" s="198">
        <v>60200</v>
      </c>
      <c r="E96" s="199">
        <v>12</v>
      </c>
      <c r="F96" s="199">
        <v>12</v>
      </c>
      <c r="G96" s="203">
        <f aca="true" t="shared" si="16" ref="G96:G117">E96*F96</f>
        <v>144</v>
      </c>
      <c r="H96" s="197">
        <f aca="true" t="shared" si="17" ref="H96:H117">G96*C96/1000</f>
        <v>8798.4</v>
      </c>
      <c r="L96" s="184"/>
    </row>
    <row r="97" spans="1:12" ht="16.5" customHeight="1">
      <c r="A97" s="200" t="s">
        <v>304</v>
      </c>
      <c r="B97" s="191">
        <f t="shared" si="14"/>
        <v>91650</v>
      </c>
      <c r="C97" s="197">
        <f>D97+900</f>
        <v>61100</v>
      </c>
      <c r="D97" s="198">
        <v>60200</v>
      </c>
      <c r="E97" s="199">
        <v>12</v>
      </c>
      <c r="F97" s="199">
        <v>8.9</v>
      </c>
      <c r="G97" s="203">
        <v>107</v>
      </c>
      <c r="H97" s="197">
        <f t="shared" si="17"/>
        <v>6537.7</v>
      </c>
      <c r="L97" s="184"/>
    </row>
    <row r="98" spans="1:12" ht="16.5" customHeight="1">
      <c r="A98" s="200">
        <v>14</v>
      </c>
      <c r="B98" s="191">
        <f t="shared" si="14"/>
        <v>91650</v>
      </c>
      <c r="C98" s="197">
        <f>D98+900</f>
        <v>61100</v>
      </c>
      <c r="D98" s="198">
        <v>60200</v>
      </c>
      <c r="E98" s="199">
        <v>12</v>
      </c>
      <c r="F98" s="199">
        <v>13.81</v>
      </c>
      <c r="G98" s="203">
        <v>166</v>
      </c>
      <c r="H98" s="197">
        <f t="shared" si="17"/>
        <v>10142.6</v>
      </c>
      <c r="L98" s="184"/>
    </row>
    <row r="99" spans="1:12" ht="16.5" customHeight="1">
      <c r="A99" s="200" t="s">
        <v>305</v>
      </c>
      <c r="B99" s="191">
        <f t="shared" si="14"/>
        <v>91650</v>
      </c>
      <c r="C99" s="197">
        <f>D99+900</f>
        <v>61100</v>
      </c>
      <c r="D99" s="198">
        <v>60200</v>
      </c>
      <c r="E99" s="199">
        <v>12</v>
      </c>
      <c r="F99" s="199">
        <v>10.7</v>
      </c>
      <c r="G99" s="203">
        <f t="shared" si="16"/>
        <v>128.39999999999998</v>
      </c>
      <c r="H99" s="197">
        <f t="shared" si="17"/>
        <v>7845.239999999999</v>
      </c>
      <c r="L99" s="184"/>
    </row>
    <row r="100" spans="1:12" ht="16.5" customHeight="1">
      <c r="A100" s="200">
        <v>16</v>
      </c>
      <c r="B100" s="191">
        <f t="shared" si="14"/>
        <v>91650</v>
      </c>
      <c r="C100" s="197">
        <f>D100+900</f>
        <v>61100</v>
      </c>
      <c r="D100" s="198">
        <v>60200</v>
      </c>
      <c r="E100" s="199">
        <v>12</v>
      </c>
      <c r="F100" s="199">
        <v>16.7</v>
      </c>
      <c r="G100" s="203">
        <f t="shared" si="16"/>
        <v>200.39999999999998</v>
      </c>
      <c r="H100" s="197">
        <f t="shared" si="17"/>
        <v>12244.439999999999</v>
      </c>
      <c r="L100" s="184"/>
    </row>
    <row r="101" spans="1:12" ht="16.5" customHeight="1">
      <c r="A101" s="200" t="s">
        <v>306</v>
      </c>
      <c r="B101" s="191">
        <f t="shared" si="14"/>
        <v>101550</v>
      </c>
      <c r="C101" s="197">
        <f t="shared" si="15"/>
        <v>67700</v>
      </c>
      <c r="D101" s="198">
        <v>66800</v>
      </c>
      <c r="E101" s="199">
        <v>12</v>
      </c>
      <c r="F101" s="199">
        <v>13.3</v>
      </c>
      <c r="G101" s="203">
        <v>160</v>
      </c>
      <c r="H101" s="197">
        <f t="shared" si="17"/>
        <v>10832</v>
      </c>
      <c r="L101" s="184"/>
    </row>
    <row r="102" spans="1:12" ht="16.5" customHeight="1">
      <c r="A102" s="200">
        <v>18</v>
      </c>
      <c r="B102" s="191">
        <f t="shared" si="14"/>
        <v>101550</v>
      </c>
      <c r="C102" s="197">
        <f t="shared" si="15"/>
        <v>67700</v>
      </c>
      <c r="D102" s="198">
        <v>66800</v>
      </c>
      <c r="E102" s="199">
        <v>12</v>
      </c>
      <c r="F102" s="199">
        <v>18.86</v>
      </c>
      <c r="G102" s="203">
        <f t="shared" si="16"/>
        <v>226.32</v>
      </c>
      <c r="H102" s="197">
        <f t="shared" si="17"/>
        <v>15321.864</v>
      </c>
      <c r="L102" s="184"/>
    </row>
    <row r="103" spans="1:12" ht="16.5" customHeight="1">
      <c r="A103" s="200">
        <v>20</v>
      </c>
      <c r="B103" s="191">
        <f t="shared" si="14"/>
        <v>101550</v>
      </c>
      <c r="C103" s="197">
        <f t="shared" si="15"/>
        <v>67700</v>
      </c>
      <c r="D103" s="198">
        <v>66800</v>
      </c>
      <c r="E103" s="199">
        <v>12</v>
      </c>
      <c r="F103" s="199">
        <v>21.6</v>
      </c>
      <c r="G103" s="203">
        <f t="shared" si="16"/>
        <v>259.20000000000005</v>
      </c>
      <c r="H103" s="197">
        <f t="shared" si="17"/>
        <v>17547.840000000004</v>
      </c>
      <c r="L103" s="184"/>
    </row>
    <row r="104" spans="1:12" ht="16.5" customHeight="1">
      <c r="A104" s="200" t="s">
        <v>307</v>
      </c>
      <c r="B104" s="191">
        <f t="shared" si="14"/>
        <v>101550</v>
      </c>
      <c r="C104" s="197">
        <f t="shared" si="15"/>
        <v>67700</v>
      </c>
      <c r="D104" s="198">
        <v>66800</v>
      </c>
      <c r="E104" s="199">
        <v>12</v>
      </c>
      <c r="F104" s="199">
        <v>21.83</v>
      </c>
      <c r="G104" s="203">
        <v>262</v>
      </c>
      <c r="H104" s="197">
        <f t="shared" si="17"/>
        <v>17737.4</v>
      </c>
      <c r="L104" s="184"/>
    </row>
    <row r="105" spans="1:12" ht="16.5" customHeight="1" hidden="1" outlineLevel="1">
      <c r="A105" s="200" t="s">
        <v>340</v>
      </c>
      <c r="B105" s="191">
        <f t="shared" si="14"/>
        <v>110700</v>
      </c>
      <c r="C105" s="197">
        <f t="shared" si="15"/>
        <v>73800</v>
      </c>
      <c r="D105" s="198">
        <v>72900</v>
      </c>
      <c r="E105" s="199">
        <v>12</v>
      </c>
      <c r="F105" s="199">
        <v>42.5</v>
      </c>
      <c r="G105" s="203">
        <f t="shared" si="16"/>
        <v>510</v>
      </c>
      <c r="H105" s="197">
        <f t="shared" si="17"/>
        <v>37638</v>
      </c>
      <c r="L105" s="184"/>
    </row>
    <row r="106" spans="1:12" ht="16.5" customHeight="1" hidden="1" outlineLevel="1">
      <c r="A106" s="200" t="s">
        <v>341</v>
      </c>
      <c r="B106" s="191">
        <f t="shared" si="14"/>
        <v>110700</v>
      </c>
      <c r="C106" s="197">
        <f>D106+900</f>
        <v>73800</v>
      </c>
      <c r="D106" s="198">
        <v>72900</v>
      </c>
      <c r="E106" s="199">
        <v>12</v>
      </c>
      <c r="F106" s="199">
        <v>30.58</v>
      </c>
      <c r="G106" s="203">
        <v>367</v>
      </c>
      <c r="H106" s="197">
        <f t="shared" si="17"/>
        <v>27084.6</v>
      </c>
      <c r="L106" s="184"/>
    </row>
    <row r="107" spans="1:12" ht="16.5" customHeight="1" collapsed="1">
      <c r="A107" s="200" t="s">
        <v>308</v>
      </c>
      <c r="B107" s="191">
        <f t="shared" si="14"/>
        <v>110700</v>
      </c>
      <c r="C107" s="197">
        <f>D107+900</f>
        <v>73800</v>
      </c>
      <c r="D107" s="198">
        <v>72900</v>
      </c>
      <c r="E107" s="199">
        <v>12</v>
      </c>
      <c r="F107" s="199">
        <v>38.3</v>
      </c>
      <c r="G107" s="203">
        <v>460</v>
      </c>
      <c r="H107" s="197">
        <f t="shared" si="17"/>
        <v>33948</v>
      </c>
      <c r="L107" s="184"/>
    </row>
    <row r="108" spans="1:12" ht="16.5" customHeight="1" hidden="1" outlineLevel="1">
      <c r="A108" s="200" t="s">
        <v>309</v>
      </c>
      <c r="B108" s="191">
        <f t="shared" si="14"/>
        <v>110700</v>
      </c>
      <c r="C108" s="197">
        <f>D108+900</f>
        <v>73800</v>
      </c>
      <c r="D108" s="198">
        <v>72900</v>
      </c>
      <c r="E108" s="199">
        <v>12</v>
      </c>
      <c r="F108" s="199">
        <v>26.5</v>
      </c>
      <c r="G108" s="203">
        <f t="shared" si="16"/>
        <v>318</v>
      </c>
      <c r="H108" s="197">
        <f t="shared" si="17"/>
        <v>23468.4</v>
      </c>
      <c r="L108" s="184"/>
    </row>
    <row r="109" spans="1:12" ht="16.5" customHeight="1" hidden="1" outlineLevel="1">
      <c r="A109" s="200" t="s">
        <v>311</v>
      </c>
      <c r="B109" s="191">
        <f t="shared" si="14"/>
        <v>110700</v>
      </c>
      <c r="C109" s="197">
        <f>D109+900</f>
        <v>73800</v>
      </c>
      <c r="D109" s="198">
        <v>72900</v>
      </c>
      <c r="E109" s="199">
        <v>12</v>
      </c>
      <c r="F109" s="199">
        <v>44.5</v>
      </c>
      <c r="G109" s="203">
        <f t="shared" si="16"/>
        <v>534</v>
      </c>
      <c r="H109" s="197">
        <f t="shared" si="17"/>
        <v>39409.2</v>
      </c>
      <c r="L109" s="184"/>
    </row>
    <row r="110" spans="1:12" ht="16.5" customHeight="1" hidden="1" outlineLevel="1">
      <c r="A110" s="200" t="s">
        <v>310</v>
      </c>
      <c r="B110" s="191">
        <f t="shared" si="14"/>
        <v>110700</v>
      </c>
      <c r="C110" s="197">
        <f t="shared" si="15"/>
        <v>73800</v>
      </c>
      <c r="D110" s="198">
        <v>72900</v>
      </c>
      <c r="E110" s="199">
        <v>12</v>
      </c>
      <c r="F110" s="199">
        <v>65.3</v>
      </c>
      <c r="G110" s="203">
        <f t="shared" si="16"/>
        <v>783.5999999999999</v>
      </c>
      <c r="H110" s="197">
        <f t="shared" si="17"/>
        <v>57829.67999999999</v>
      </c>
      <c r="L110" s="184"/>
    </row>
    <row r="111" spans="1:12" ht="16.5" customHeight="1" collapsed="1">
      <c r="A111" s="200">
        <v>30</v>
      </c>
      <c r="B111" s="191">
        <f t="shared" si="14"/>
        <v>110700</v>
      </c>
      <c r="C111" s="197">
        <f t="shared" si="15"/>
        <v>73800</v>
      </c>
      <c r="D111" s="198">
        <v>72900</v>
      </c>
      <c r="E111" s="199">
        <v>12</v>
      </c>
      <c r="F111" s="199">
        <v>37.41</v>
      </c>
      <c r="G111" s="203">
        <v>449</v>
      </c>
      <c r="H111" s="197">
        <f t="shared" si="17"/>
        <v>33136.2</v>
      </c>
      <c r="L111" s="184"/>
    </row>
    <row r="112" spans="1:12" ht="16.5" customHeight="1" hidden="1" outlineLevel="1">
      <c r="A112" s="200" t="s">
        <v>312</v>
      </c>
      <c r="B112" s="191">
        <f t="shared" si="14"/>
        <v>110700</v>
      </c>
      <c r="C112" s="197">
        <f t="shared" si="15"/>
        <v>73800</v>
      </c>
      <c r="D112" s="198">
        <v>72900</v>
      </c>
      <c r="E112" s="199">
        <v>12</v>
      </c>
      <c r="F112" s="199">
        <v>32.82</v>
      </c>
      <c r="G112" s="203">
        <v>394</v>
      </c>
      <c r="H112" s="197">
        <f t="shared" si="17"/>
        <v>29077.2</v>
      </c>
      <c r="L112" s="184"/>
    </row>
    <row r="113" spans="1:12" ht="16.5" customHeight="1" hidden="1" outlineLevel="1">
      <c r="A113" s="200" t="s">
        <v>313</v>
      </c>
      <c r="B113" s="191">
        <f t="shared" si="14"/>
        <v>110700</v>
      </c>
      <c r="C113" s="197">
        <f t="shared" si="15"/>
        <v>73800</v>
      </c>
      <c r="D113" s="198">
        <v>72900</v>
      </c>
      <c r="E113" s="199">
        <v>12</v>
      </c>
      <c r="F113" s="199">
        <v>56.8</v>
      </c>
      <c r="G113" s="203">
        <f t="shared" si="16"/>
        <v>681.5999999999999</v>
      </c>
      <c r="H113" s="197">
        <f t="shared" si="17"/>
        <v>50302.079999999994</v>
      </c>
      <c r="L113" s="184"/>
    </row>
    <row r="114" spans="1:12" ht="16.5" customHeight="1" hidden="1" outlineLevel="1">
      <c r="A114" s="200" t="s">
        <v>315</v>
      </c>
      <c r="B114" s="191">
        <f t="shared" si="14"/>
        <v>110700</v>
      </c>
      <c r="C114" s="197">
        <f>D114+900</f>
        <v>73800</v>
      </c>
      <c r="D114" s="198">
        <v>72900</v>
      </c>
      <c r="E114" s="199">
        <v>12</v>
      </c>
      <c r="F114" s="199">
        <v>66.25</v>
      </c>
      <c r="G114" s="203">
        <f t="shared" si="16"/>
        <v>795</v>
      </c>
      <c r="H114" s="197">
        <f t="shared" si="17"/>
        <v>58671</v>
      </c>
      <c r="L114" s="184"/>
    </row>
    <row r="115" spans="1:12" ht="16.5" customHeight="1" hidden="1" outlineLevel="1" collapsed="1">
      <c r="A115" s="200" t="s">
        <v>314</v>
      </c>
      <c r="B115" s="191">
        <f t="shared" si="14"/>
        <v>110700</v>
      </c>
      <c r="C115" s="197">
        <f>D115+900</f>
        <v>73800</v>
      </c>
      <c r="D115" s="198">
        <v>72900</v>
      </c>
      <c r="E115" s="199">
        <v>12</v>
      </c>
      <c r="F115" s="199">
        <v>43</v>
      </c>
      <c r="G115" s="203">
        <f t="shared" si="16"/>
        <v>516</v>
      </c>
      <c r="H115" s="197">
        <f t="shared" si="17"/>
        <v>38080.8</v>
      </c>
      <c r="L115" s="184"/>
    </row>
    <row r="116" spans="1:8" ht="16.5" customHeight="1" collapsed="1">
      <c r="A116" s="200">
        <v>36</v>
      </c>
      <c r="B116" s="191">
        <f t="shared" si="14"/>
        <v>110700</v>
      </c>
      <c r="C116" s="197">
        <f>D116+900</f>
        <v>73800</v>
      </c>
      <c r="D116" s="198">
        <v>72900</v>
      </c>
      <c r="E116" s="199">
        <v>12</v>
      </c>
      <c r="F116" s="199">
        <v>47.9</v>
      </c>
      <c r="G116" s="203">
        <v>575</v>
      </c>
      <c r="H116" s="197">
        <f t="shared" si="17"/>
        <v>42435</v>
      </c>
    </row>
    <row r="117" spans="1:8" ht="16.5" customHeight="1">
      <c r="A117" s="217" t="s">
        <v>17</v>
      </c>
      <c r="B117" s="191">
        <f t="shared" si="14"/>
        <v>110700</v>
      </c>
      <c r="C117" s="218">
        <f>D117+900</f>
        <v>73800</v>
      </c>
      <c r="D117" s="336">
        <v>72900</v>
      </c>
      <c r="E117" s="219">
        <v>12</v>
      </c>
      <c r="F117" s="219">
        <v>143</v>
      </c>
      <c r="G117" s="260">
        <f t="shared" si="16"/>
        <v>1716</v>
      </c>
      <c r="H117" s="218">
        <f t="shared" si="17"/>
        <v>126640.8</v>
      </c>
    </row>
    <row r="118" spans="1:8" ht="16.5" customHeight="1">
      <c r="A118" s="185" t="s">
        <v>69</v>
      </c>
      <c r="B118" s="186"/>
      <c r="C118" s="186"/>
      <c r="D118" s="186"/>
      <c r="E118" s="187"/>
      <c r="F118" s="187"/>
      <c r="G118" s="188"/>
      <c r="H118" s="204"/>
    </row>
    <row r="119" spans="1:8" ht="16.5" customHeight="1">
      <c r="A119" s="205" t="s">
        <v>120</v>
      </c>
      <c r="B119" s="206">
        <f>C119*1.5</f>
        <v>82800</v>
      </c>
      <c r="C119" s="192">
        <f>D119+900</f>
        <v>55200</v>
      </c>
      <c r="D119" s="337">
        <v>54300</v>
      </c>
      <c r="E119" s="205" t="s">
        <v>644</v>
      </c>
      <c r="F119" s="348"/>
      <c r="G119" s="337">
        <v>52</v>
      </c>
      <c r="H119" s="192">
        <f>G119*C119/1000</f>
        <v>2870.4</v>
      </c>
    </row>
    <row r="120" spans="1:8" ht="16.5" customHeight="1">
      <c r="A120" s="190" t="s">
        <v>120</v>
      </c>
      <c r="B120" s="206">
        <f aca="true" t="shared" si="18" ref="B120:B155">C120*1.5</f>
        <v>82800</v>
      </c>
      <c r="C120" s="197">
        <f>D120+900</f>
        <v>55200</v>
      </c>
      <c r="D120" s="337">
        <v>54300</v>
      </c>
      <c r="E120" s="190" t="s">
        <v>653</v>
      </c>
      <c r="F120" s="349" t="s">
        <v>667</v>
      </c>
      <c r="G120" s="212">
        <v>68</v>
      </c>
      <c r="H120" s="197">
        <f aca="true" t="shared" si="19" ref="H120:H154">G120*C120/1000</f>
        <v>3753.6</v>
      </c>
    </row>
    <row r="121" spans="1:8" ht="16.5" customHeight="1">
      <c r="A121" s="190" t="s">
        <v>119</v>
      </c>
      <c r="B121" s="206">
        <f t="shared" si="18"/>
        <v>82800</v>
      </c>
      <c r="C121" s="197">
        <f aca="true" t="shared" si="20" ref="C121:C154">D121+900</f>
        <v>55200</v>
      </c>
      <c r="D121" s="337">
        <v>54300</v>
      </c>
      <c r="E121" s="190" t="s">
        <v>644</v>
      </c>
      <c r="F121" s="349" t="s">
        <v>668</v>
      </c>
      <c r="G121" s="212">
        <v>77</v>
      </c>
      <c r="H121" s="197">
        <f t="shared" si="19"/>
        <v>4250.4</v>
      </c>
    </row>
    <row r="122" spans="1:8" ht="16.5" customHeight="1">
      <c r="A122" s="231" t="s">
        <v>119</v>
      </c>
      <c r="B122" s="206">
        <f t="shared" si="18"/>
        <v>82800</v>
      </c>
      <c r="C122" s="197">
        <f t="shared" si="20"/>
        <v>55200</v>
      </c>
      <c r="D122" s="337">
        <v>54300</v>
      </c>
      <c r="E122" s="190" t="s">
        <v>653</v>
      </c>
      <c r="F122" s="349"/>
      <c r="G122" s="212">
        <v>99</v>
      </c>
      <c r="H122" s="197">
        <f t="shared" si="19"/>
        <v>5464.8</v>
      </c>
    </row>
    <row r="123" spans="1:8" ht="16.5" customHeight="1" hidden="1">
      <c r="A123" s="231" t="s">
        <v>119</v>
      </c>
      <c r="B123" s="206">
        <f t="shared" si="18"/>
        <v>81600</v>
      </c>
      <c r="C123" s="197">
        <f>D123+900</f>
        <v>54400</v>
      </c>
      <c r="D123" s="212">
        <v>53500</v>
      </c>
      <c r="E123" s="190" t="s">
        <v>50</v>
      </c>
      <c r="F123" s="350"/>
      <c r="G123" s="212">
        <v>105</v>
      </c>
      <c r="H123" s="197">
        <f t="shared" si="19"/>
        <v>5712</v>
      </c>
    </row>
    <row r="124" spans="1:8" ht="16.5" customHeight="1">
      <c r="A124" s="190" t="s">
        <v>118</v>
      </c>
      <c r="B124" s="206">
        <f t="shared" si="18"/>
        <v>80550</v>
      </c>
      <c r="C124" s="197">
        <f>D124+900</f>
        <v>53700</v>
      </c>
      <c r="D124" s="212">
        <v>52800</v>
      </c>
      <c r="E124" s="190" t="s">
        <v>644</v>
      </c>
      <c r="F124" s="350"/>
      <c r="G124" s="212">
        <v>98</v>
      </c>
      <c r="H124" s="197">
        <f t="shared" si="19"/>
        <v>5262.6</v>
      </c>
    </row>
    <row r="125" spans="1:8" ht="16.5" customHeight="1">
      <c r="A125" s="190" t="s">
        <v>118</v>
      </c>
      <c r="B125" s="206">
        <f t="shared" si="18"/>
        <v>80550</v>
      </c>
      <c r="C125" s="197">
        <f t="shared" si="20"/>
        <v>53700</v>
      </c>
      <c r="D125" s="212">
        <v>52800</v>
      </c>
      <c r="E125" s="190" t="s">
        <v>653</v>
      </c>
      <c r="F125" s="350"/>
      <c r="G125" s="212">
        <v>130</v>
      </c>
      <c r="H125" s="197">
        <f t="shared" si="19"/>
        <v>6981</v>
      </c>
    </row>
    <row r="126" spans="1:8" ht="16.5" customHeight="1">
      <c r="A126" s="190" t="s">
        <v>118</v>
      </c>
      <c r="B126" s="206">
        <f t="shared" si="18"/>
        <v>80550</v>
      </c>
      <c r="C126" s="197">
        <f t="shared" si="20"/>
        <v>53700</v>
      </c>
      <c r="D126" s="212">
        <v>52800</v>
      </c>
      <c r="E126" s="190" t="s">
        <v>646</v>
      </c>
      <c r="F126" s="350"/>
      <c r="G126" s="212">
        <v>288</v>
      </c>
      <c r="H126" s="197">
        <f t="shared" si="19"/>
        <v>15465.6</v>
      </c>
    </row>
    <row r="127" spans="1:8" ht="16.5" customHeight="1">
      <c r="A127" s="190" t="s">
        <v>117</v>
      </c>
      <c r="B127" s="206">
        <f t="shared" si="18"/>
        <v>80550</v>
      </c>
      <c r="C127" s="197">
        <f>D127+900</f>
        <v>53700</v>
      </c>
      <c r="D127" s="212">
        <v>52800</v>
      </c>
      <c r="E127" s="190" t="s">
        <v>654</v>
      </c>
      <c r="F127" s="349"/>
      <c r="G127" s="212">
        <v>341</v>
      </c>
      <c r="H127" s="197">
        <f>G127*C127/1000</f>
        <v>18311.7</v>
      </c>
    </row>
    <row r="128" spans="1:8" ht="16.5" customHeight="1">
      <c r="A128" s="190" t="s">
        <v>117</v>
      </c>
      <c r="B128" s="206">
        <f t="shared" si="18"/>
        <v>80550</v>
      </c>
      <c r="C128" s="197">
        <f t="shared" si="20"/>
        <v>53700</v>
      </c>
      <c r="D128" s="212">
        <v>52800</v>
      </c>
      <c r="E128" s="190" t="s">
        <v>646</v>
      </c>
      <c r="F128" s="349"/>
      <c r="G128" s="212">
        <v>365</v>
      </c>
      <c r="H128" s="197">
        <f t="shared" si="19"/>
        <v>19600.5</v>
      </c>
    </row>
    <row r="129" spans="1:8" ht="16.5" customHeight="1">
      <c r="A129" s="190" t="s">
        <v>117</v>
      </c>
      <c r="B129" s="206">
        <f t="shared" si="18"/>
        <v>80550</v>
      </c>
      <c r="C129" s="197">
        <f t="shared" si="20"/>
        <v>53700</v>
      </c>
      <c r="D129" s="212">
        <v>52800</v>
      </c>
      <c r="E129" s="190" t="s">
        <v>648</v>
      </c>
      <c r="F129" s="350"/>
      <c r="G129" s="212">
        <v>471</v>
      </c>
      <c r="H129" s="197">
        <f t="shared" si="19"/>
        <v>25292.7</v>
      </c>
    </row>
    <row r="130" spans="1:8" ht="16.5" customHeight="1">
      <c r="A130" s="190" t="s">
        <v>44</v>
      </c>
      <c r="B130" s="206">
        <f t="shared" si="18"/>
        <v>80550</v>
      </c>
      <c r="C130" s="197">
        <f>D130+900</f>
        <v>53700</v>
      </c>
      <c r="D130" s="212">
        <v>52800</v>
      </c>
      <c r="E130" s="190" t="s">
        <v>654</v>
      </c>
      <c r="F130" s="349" t="s">
        <v>671</v>
      </c>
      <c r="G130" s="212">
        <v>423</v>
      </c>
      <c r="H130" s="197">
        <f>G130*C130/1000</f>
        <v>22715.1</v>
      </c>
    </row>
    <row r="131" spans="1:8" ht="16.5" customHeight="1">
      <c r="A131" s="190" t="s">
        <v>44</v>
      </c>
      <c r="B131" s="206">
        <f t="shared" si="18"/>
        <v>80550</v>
      </c>
      <c r="C131" s="197">
        <f t="shared" si="20"/>
        <v>53700</v>
      </c>
      <c r="D131" s="212">
        <v>52800</v>
      </c>
      <c r="E131" s="190" t="s">
        <v>646</v>
      </c>
      <c r="F131" s="350"/>
      <c r="G131" s="212">
        <v>430</v>
      </c>
      <c r="H131" s="197">
        <f t="shared" si="19"/>
        <v>23091</v>
      </c>
    </row>
    <row r="132" spans="1:8" ht="16.5" customHeight="1">
      <c r="A132" s="190" t="s">
        <v>71</v>
      </c>
      <c r="B132" s="206">
        <f t="shared" si="18"/>
        <v>80550</v>
      </c>
      <c r="C132" s="197">
        <f>D132+900</f>
        <v>53700</v>
      </c>
      <c r="D132" s="212">
        <v>52800</v>
      </c>
      <c r="E132" s="190" t="s">
        <v>654</v>
      </c>
      <c r="F132" s="350"/>
      <c r="G132" s="212">
        <v>546</v>
      </c>
      <c r="H132" s="197">
        <f>G132*C132/1000</f>
        <v>29320.2</v>
      </c>
    </row>
    <row r="133" spans="1:8" ht="16.5" customHeight="1">
      <c r="A133" s="190" t="s">
        <v>71</v>
      </c>
      <c r="B133" s="206">
        <f t="shared" si="18"/>
        <v>80550</v>
      </c>
      <c r="C133" s="197">
        <f t="shared" si="20"/>
        <v>53700</v>
      </c>
      <c r="D133" s="212">
        <v>52800</v>
      </c>
      <c r="E133" s="190" t="s">
        <v>646</v>
      </c>
      <c r="F133" s="230"/>
      <c r="G133" s="212">
        <v>571</v>
      </c>
      <c r="H133" s="197">
        <f t="shared" si="19"/>
        <v>30662.7</v>
      </c>
    </row>
    <row r="134" spans="1:8" ht="16.5" customHeight="1">
      <c r="A134" s="190" t="s">
        <v>71</v>
      </c>
      <c r="B134" s="206">
        <f t="shared" si="18"/>
        <v>80550</v>
      </c>
      <c r="C134" s="197">
        <f t="shared" si="20"/>
        <v>53700</v>
      </c>
      <c r="D134" s="212">
        <v>52800</v>
      </c>
      <c r="E134" s="190" t="s">
        <v>648</v>
      </c>
      <c r="F134" s="230"/>
      <c r="G134" s="212">
        <v>758</v>
      </c>
      <c r="H134" s="197">
        <f t="shared" si="19"/>
        <v>40704.6</v>
      </c>
    </row>
    <row r="135" spans="1:8" ht="16.5" customHeight="1">
      <c r="A135" s="190" t="s">
        <v>3</v>
      </c>
      <c r="B135" s="206">
        <f t="shared" si="18"/>
        <v>80550</v>
      </c>
      <c r="C135" s="197">
        <f>D135+900</f>
        <v>53700</v>
      </c>
      <c r="D135" s="212">
        <v>52800</v>
      </c>
      <c r="E135" s="190" t="s">
        <v>654</v>
      </c>
      <c r="F135" s="230"/>
      <c r="G135" s="212">
        <v>683</v>
      </c>
      <c r="H135" s="197">
        <f>G135*C135/1000</f>
        <v>36677.1</v>
      </c>
    </row>
    <row r="136" spans="1:8" ht="16.5" customHeight="1">
      <c r="A136" s="190" t="s">
        <v>3</v>
      </c>
      <c r="B136" s="206">
        <f t="shared" si="18"/>
        <v>80550</v>
      </c>
      <c r="C136" s="197">
        <f t="shared" si="20"/>
        <v>53700</v>
      </c>
      <c r="D136" s="212">
        <v>52800</v>
      </c>
      <c r="E136" s="190" t="s">
        <v>646</v>
      </c>
      <c r="F136" s="230"/>
      <c r="G136" s="212">
        <v>710</v>
      </c>
      <c r="H136" s="197">
        <f t="shared" si="19"/>
        <v>38127</v>
      </c>
    </row>
    <row r="137" spans="1:8" ht="16.5" customHeight="1">
      <c r="A137" s="190" t="s">
        <v>3</v>
      </c>
      <c r="B137" s="206">
        <f t="shared" si="18"/>
        <v>80550</v>
      </c>
      <c r="C137" s="197">
        <f t="shared" si="20"/>
        <v>53700</v>
      </c>
      <c r="D137" s="212">
        <v>52800</v>
      </c>
      <c r="E137" s="190" t="s">
        <v>648</v>
      </c>
      <c r="F137" s="230"/>
      <c r="G137" s="212">
        <v>948</v>
      </c>
      <c r="H137" s="197">
        <f t="shared" si="19"/>
        <v>50907.6</v>
      </c>
    </row>
    <row r="138" spans="1:8" ht="16.5" customHeight="1">
      <c r="A138" s="200" t="s">
        <v>38</v>
      </c>
      <c r="B138" s="206">
        <f t="shared" si="18"/>
        <v>80550</v>
      </c>
      <c r="C138" s="197">
        <f t="shared" si="20"/>
        <v>53700</v>
      </c>
      <c r="D138" s="212">
        <v>52800</v>
      </c>
      <c r="E138" s="200" t="s">
        <v>646</v>
      </c>
      <c r="F138" s="230"/>
      <c r="G138" s="212">
        <v>855</v>
      </c>
      <c r="H138" s="197">
        <f t="shared" si="19"/>
        <v>45913.5</v>
      </c>
    </row>
    <row r="139" spans="1:8" ht="16.5" customHeight="1">
      <c r="A139" s="200" t="s">
        <v>4</v>
      </c>
      <c r="B139" s="206">
        <f t="shared" si="18"/>
        <v>80550</v>
      </c>
      <c r="C139" s="197">
        <f t="shared" si="20"/>
        <v>53700</v>
      </c>
      <c r="D139" s="212">
        <v>52800</v>
      </c>
      <c r="E139" s="200" t="s">
        <v>646</v>
      </c>
      <c r="F139" s="230"/>
      <c r="G139" s="212">
        <v>994</v>
      </c>
      <c r="H139" s="197">
        <f t="shared" si="19"/>
        <v>53377.8</v>
      </c>
    </row>
    <row r="140" spans="1:8" ht="16.5" customHeight="1">
      <c r="A140" s="200" t="s">
        <v>4</v>
      </c>
      <c r="B140" s="206">
        <f t="shared" si="18"/>
        <v>80550</v>
      </c>
      <c r="C140" s="197">
        <f t="shared" si="20"/>
        <v>53700</v>
      </c>
      <c r="D140" s="212">
        <v>52800</v>
      </c>
      <c r="E140" s="200" t="s">
        <v>648</v>
      </c>
      <c r="F140" s="230"/>
      <c r="G140" s="212">
        <v>1319</v>
      </c>
      <c r="H140" s="197">
        <f t="shared" si="19"/>
        <v>70830.3</v>
      </c>
    </row>
    <row r="141" spans="1:8" ht="16.5" customHeight="1">
      <c r="A141" s="200" t="s">
        <v>5</v>
      </c>
      <c r="B141" s="206">
        <f t="shared" si="18"/>
        <v>80550</v>
      </c>
      <c r="C141" s="197">
        <f t="shared" si="20"/>
        <v>53700</v>
      </c>
      <c r="D141" s="212">
        <v>52800</v>
      </c>
      <c r="E141" s="200" t="s">
        <v>648</v>
      </c>
      <c r="F141" s="230"/>
      <c r="G141" s="212">
        <v>1507</v>
      </c>
      <c r="H141" s="197">
        <f t="shared" si="19"/>
        <v>80925.9</v>
      </c>
    </row>
    <row r="142" spans="1:8" ht="16.5" customHeight="1">
      <c r="A142" s="200" t="s">
        <v>5</v>
      </c>
      <c r="B142" s="206">
        <f t="shared" si="18"/>
        <v>80550</v>
      </c>
      <c r="C142" s="197">
        <f>D142+900</f>
        <v>53700</v>
      </c>
      <c r="D142" s="212">
        <v>52800</v>
      </c>
      <c r="E142" s="200" t="s">
        <v>646</v>
      </c>
      <c r="F142" s="230"/>
      <c r="G142" s="212">
        <v>1142</v>
      </c>
      <c r="H142" s="197">
        <f t="shared" si="19"/>
        <v>61325.4</v>
      </c>
    </row>
    <row r="143" spans="1:8" ht="16.5" customHeight="1">
      <c r="A143" s="200" t="s">
        <v>7</v>
      </c>
      <c r="B143" s="206">
        <f t="shared" si="18"/>
        <v>80550</v>
      </c>
      <c r="C143" s="197">
        <f>D143+900</f>
        <v>53700</v>
      </c>
      <c r="D143" s="212">
        <v>52800</v>
      </c>
      <c r="E143" s="190" t="s">
        <v>654</v>
      </c>
      <c r="F143" s="230"/>
      <c r="G143" s="212">
        <v>1405</v>
      </c>
      <c r="H143" s="197">
        <f t="shared" si="19"/>
        <v>75448.5</v>
      </c>
    </row>
    <row r="144" spans="1:8" ht="16.5" customHeight="1">
      <c r="A144" s="200" t="s">
        <v>7</v>
      </c>
      <c r="B144" s="206">
        <f t="shared" si="18"/>
        <v>80550</v>
      </c>
      <c r="C144" s="197">
        <f t="shared" si="20"/>
        <v>53700</v>
      </c>
      <c r="D144" s="212">
        <v>52800</v>
      </c>
      <c r="E144" s="200" t="s">
        <v>646</v>
      </c>
      <c r="F144" s="230"/>
      <c r="G144" s="212">
        <v>1428</v>
      </c>
      <c r="H144" s="197">
        <f t="shared" si="19"/>
        <v>76683.6</v>
      </c>
    </row>
    <row r="145" spans="1:8" ht="16.5" customHeight="1">
      <c r="A145" s="200" t="s">
        <v>7</v>
      </c>
      <c r="B145" s="206">
        <f t="shared" si="18"/>
        <v>80550</v>
      </c>
      <c r="C145" s="197">
        <f t="shared" si="20"/>
        <v>53700</v>
      </c>
      <c r="D145" s="212">
        <v>52800</v>
      </c>
      <c r="E145" s="200" t="s">
        <v>648</v>
      </c>
      <c r="F145" s="230"/>
      <c r="G145" s="212">
        <v>1884</v>
      </c>
      <c r="H145" s="197">
        <f t="shared" si="19"/>
        <v>101170.8</v>
      </c>
    </row>
    <row r="146" spans="1:8" ht="16.5" customHeight="1">
      <c r="A146" s="200" t="s">
        <v>8</v>
      </c>
      <c r="B146" s="206">
        <f t="shared" si="18"/>
        <v>80550</v>
      </c>
      <c r="C146" s="197">
        <f t="shared" si="20"/>
        <v>53700</v>
      </c>
      <c r="D146" s="212">
        <v>52800</v>
      </c>
      <c r="E146" s="200" t="s">
        <v>648</v>
      </c>
      <c r="F146" s="230"/>
      <c r="G146" s="212">
        <v>2355</v>
      </c>
      <c r="H146" s="197">
        <f t="shared" si="19"/>
        <v>126463.5</v>
      </c>
    </row>
    <row r="147" spans="1:8" ht="16.5" customHeight="1">
      <c r="A147" s="200" t="s">
        <v>8</v>
      </c>
      <c r="B147" s="206">
        <f t="shared" si="18"/>
        <v>80550</v>
      </c>
      <c r="C147" s="197">
        <f>D147+900</f>
        <v>53700</v>
      </c>
      <c r="D147" s="212">
        <v>52800</v>
      </c>
      <c r="E147" s="200" t="s">
        <v>654</v>
      </c>
      <c r="F147" s="230"/>
      <c r="G147" s="212">
        <v>1725</v>
      </c>
      <c r="H147" s="197">
        <f>G147*C147/1000</f>
        <v>92632.5</v>
      </c>
    </row>
    <row r="148" spans="1:8" ht="16.5" customHeight="1">
      <c r="A148" s="200" t="s">
        <v>8</v>
      </c>
      <c r="B148" s="206">
        <f t="shared" si="18"/>
        <v>80550</v>
      </c>
      <c r="C148" s="197">
        <f t="shared" si="20"/>
        <v>53700</v>
      </c>
      <c r="D148" s="212">
        <v>52800</v>
      </c>
      <c r="E148" s="200" t="s">
        <v>646</v>
      </c>
      <c r="F148" s="230"/>
      <c r="G148" s="212">
        <v>1785</v>
      </c>
      <c r="H148" s="197">
        <f t="shared" si="19"/>
        <v>95854.5</v>
      </c>
    </row>
    <row r="149" spans="1:8" ht="16.5" customHeight="1">
      <c r="A149" s="200" t="s">
        <v>79</v>
      </c>
      <c r="B149" s="206">
        <f t="shared" si="18"/>
        <v>80550</v>
      </c>
      <c r="C149" s="197">
        <f t="shared" si="20"/>
        <v>53700</v>
      </c>
      <c r="D149" s="212">
        <v>52800</v>
      </c>
      <c r="E149" s="200" t="s">
        <v>648</v>
      </c>
      <c r="F149" s="230"/>
      <c r="G149" s="212">
        <v>2826</v>
      </c>
      <c r="H149" s="197">
        <f t="shared" si="19"/>
        <v>151756.2</v>
      </c>
    </row>
    <row r="150" spans="1:8" ht="16.5" customHeight="1">
      <c r="A150" s="200" t="s">
        <v>79</v>
      </c>
      <c r="B150" s="206">
        <f t="shared" si="18"/>
        <v>80550</v>
      </c>
      <c r="C150" s="197">
        <f t="shared" si="20"/>
        <v>53700</v>
      </c>
      <c r="D150" s="212">
        <v>52800</v>
      </c>
      <c r="E150" s="200" t="s">
        <v>646</v>
      </c>
      <c r="F150" s="230"/>
      <c r="G150" s="212">
        <v>2142</v>
      </c>
      <c r="H150" s="197">
        <f t="shared" si="19"/>
        <v>115025.4</v>
      </c>
    </row>
    <row r="151" spans="1:12" ht="16.5" customHeight="1" collapsed="1">
      <c r="A151" s="200" t="s">
        <v>57</v>
      </c>
      <c r="B151" s="206">
        <f t="shared" si="18"/>
        <v>80550</v>
      </c>
      <c r="C151" s="197">
        <f t="shared" si="20"/>
        <v>53700</v>
      </c>
      <c r="D151" s="212">
        <v>52800</v>
      </c>
      <c r="E151" s="200" t="s">
        <v>646</v>
      </c>
      <c r="F151" s="230"/>
      <c r="G151" s="212">
        <v>2826</v>
      </c>
      <c r="H151" s="197">
        <f t="shared" si="19"/>
        <v>151756.2</v>
      </c>
      <c r="L151" s="184"/>
    </row>
    <row r="152" spans="1:12" ht="16.5" customHeight="1">
      <c r="A152" s="200" t="s">
        <v>57</v>
      </c>
      <c r="B152" s="206">
        <f t="shared" si="18"/>
        <v>80550</v>
      </c>
      <c r="C152" s="197">
        <f>D152+900</f>
        <v>53700</v>
      </c>
      <c r="D152" s="212">
        <v>52800</v>
      </c>
      <c r="E152" s="200" t="s">
        <v>648</v>
      </c>
      <c r="F152" s="230"/>
      <c r="G152" s="212">
        <v>3768</v>
      </c>
      <c r="H152" s="197">
        <f>G152*C152/1000</f>
        <v>202341.6</v>
      </c>
      <c r="L152" s="184"/>
    </row>
    <row r="153" spans="1:12" ht="16.5" customHeight="1">
      <c r="A153" s="200" t="s">
        <v>90</v>
      </c>
      <c r="B153" s="206">
        <f t="shared" si="18"/>
        <v>80550</v>
      </c>
      <c r="C153" s="197">
        <f>D153+900</f>
        <v>53700</v>
      </c>
      <c r="D153" s="212">
        <v>52800</v>
      </c>
      <c r="E153" s="200" t="s">
        <v>646</v>
      </c>
      <c r="F153" s="230"/>
      <c r="G153" s="212">
        <v>3730</v>
      </c>
      <c r="H153" s="197">
        <f>G153*C153/1000</f>
        <v>200301</v>
      </c>
      <c r="L153" s="184"/>
    </row>
    <row r="154" spans="1:8" s="215" customFormat="1" ht="16.5" customHeight="1">
      <c r="A154" s="200" t="s">
        <v>90</v>
      </c>
      <c r="B154" s="206">
        <f t="shared" si="18"/>
        <v>80550</v>
      </c>
      <c r="C154" s="197">
        <f t="shared" si="20"/>
        <v>53700</v>
      </c>
      <c r="D154" s="212">
        <v>52800</v>
      </c>
      <c r="E154" s="200" t="s">
        <v>648</v>
      </c>
      <c r="F154" s="230"/>
      <c r="G154" s="212">
        <v>4749</v>
      </c>
      <c r="H154" s="197">
        <f t="shared" si="19"/>
        <v>255021.3</v>
      </c>
    </row>
    <row r="155" spans="1:8" s="215" customFormat="1" ht="16.5" customHeight="1">
      <c r="A155" s="217" t="s">
        <v>84</v>
      </c>
      <c r="B155" s="206">
        <f t="shared" si="18"/>
        <v>80550</v>
      </c>
      <c r="C155" s="218">
        <f>D155+900</f>
        <v>53700</v>
      </c>
      <c r="D155" s="212">
        <v>52800</v>
      </c>
      <c r="E155" s="217" t="s">
        <v>646</v>
      </c>
      <c r="F155" s="232"/>
      <c r="G155" s="233">
        <v>4540</v>
      </c>
      <c r="H155" s="218">
        <f>G155*C155/1000</f>
        <v>243798</v>
      </c>
    </row>
    <row r="156" spans="1:8" ht="16.5" customHeight="1">
      <c r="A156" s="185" t="s">
        <v>316</v>
      </c>
      <c r="B156" s="186"/>
      <c r="C156" s="186"/>
      <c r="D156" s="186"/>
      <c r="E156" s="187"/>
      <c r="F156" s="187"/>
      <c r="G156" s="188"/>
      <c r="H156" s="204"/>
    </row>
    <row r="157" spans="1:8" ht="16.5" customHeight="1">
      <c r="A157" s="205" t="s">
        <v>74</v>
      </c>
      <c r="B157" s="206">
        <f>C157*1.5</f>
        <v>87300</v>
      </c>
      <c r="C157" s="192">
        <f>D157+900</f>
        <v>58200</v>
      </c>
      <c r="D157" s="220">
        <v>57300</v>
      </c>
      <c r="E157" s="205" t="s">
        <v>646</v>
      </c>
      <c r="F157" s="205"/>
      <c r="G157" s="241">
        <v>283</v>
      </c>
      <c r="H157" s="192">
        <f aca="true" t="shared" si="21" ref="H157:H171">G157*C157/1000</f>
        <v>16470.6</v>
      </c>
    </row>
    <row r="158" spans="1:8" ht="16.5" customHeight="1">
      <c r="A158" s="190" t="s">
        <v>73</v>
      </c>
      <c r="B158" s="206">
        <f aca="true" t="shared" si="22" ref="B158:B171">C158*1.5</f>
        <v>87300</v>
      </c>
      <c r="C158" s="197">
        <f aca="true" t="shared" si="23" ref="C158:C171">D158+900</f>
        <v>58200</v>
      </c>
      <c r="D158" s="220">
        <v>57300</v>
      </c>
      <c r="E158" s="205" t="s">
        <v>646</v>
      </c>
      <c r="F158" s="190"/>
      <c r="G158" s="211">
        <v>356</v>
      </c>
      <c r="H158" s="197">
        <f t="shared" si="21"/>
        <v>20719.2</v>
      </c>
    </row>
    <row r="159" spans="1:8" ht="16.5" customHeight="1">
      <c r="A159" s="190" t="s">
        <v>73</v>
      </c>
      <c r="B159" s="206">
        <f t="shared" si="22"/>
        <v>87300</v>
      </c>
      <c r="C159" s="197">
        <f t="shared" si="23"/>
        <v>58200</v>
      </c>
      <c r="D159" s="220">
        <v>57300</v>
      </c>
      <c r="E159" s="190" t="s">
        <v>648</v>
      </c>
      <c r="F159" s="190"/>
      <c r="G159" s="211">
        <v>471</v>
      </c>
      <c r="H159" s="197">
        <f t="shared" si="21"/>
        <v>27412.2</v>
      </c>
    </row>
    <row r="160" spans="1:8" ht="16.5" customHeight="1">
      <c r="A160" s="190" t="s">
        <v>72</v>
      </c>
      <c r="B160" s="206">
        <f t="shared" si="22"/>
        <v>87300</v>
      </c>
      <c r="C160" s="197">
        <f t="shared" si="23"/>
        <v>58200</v>
      </c>
      <c r="D160" s="220">
        <v>57300</v>
      </c>
      <c r="E160" s="205" t="s">
        <v>646</v>
      </c>
      <c r="F160" s="190"/>
      <c r="G160" s="211">
        <v>425</v>
      </c>
      <c r="H160" s="197">
        <f t="shared" si="21"/>
        <v>24735</v>
      </c>
    </row>
    <row r="161" spans="1:8" ht="16.5" customHeight="1">
      <c r="A161" s="190" t="s">
        <v>71</v>
      </c>
      <c r="B161" s="206">
        <f t="shared" si="22"/>
        <v>87300</v>
      </c>
      <c r="C161" s="197">
        <f>D161+900</f>
        <v>58200</v>
      </c>
      <c r="D161" s="220">
        <v>57300</v>
      </c>
      <c r="E161" s="205" t="s">
        <v>646</v>
      </c>
      <c r="F161" s="190"/>
      <c r="G161" s="211">
        <v>565</v>
      </c>
      <c r="H161" s="197">
        <f t="shared" si="21"/>
        <v>32883</v>
      </c>
    </row>
    <row r="162" spans="1:8" ht="16.5" customHeight="1">
      <c r="A162" s="190" t="s">
        <v>3</v>
      </c>
      <c r="B162" s="206">
        <f t="shared" si="22"/>
        <v>87300</v>
      </c>
      <c r="C162" s="197">
        <f t="shared" si="23"/>
        <v>58200</v>
      </c>
      <c r="D162" s="220">
        <v>57300</v>
      </c>
      <c r="E162" s="205" t="s">
        <v>646</v>
      </c>
      <c r="F162" s="190"/>
      <c r="G162" s="211">
        <v>710</v>
      </c>
      <c r="H162" s="197">
        <f t="shared" si="21"/>
        <v>41322</v>
      </c>
    </row>
    <row r="163" spans="1:8" ht="16.5" customHeight="1">
      <c r="A163" s="190" t="s">
        <v>3</v>
      </c>
      <c r="B163" s="206">
        <f t="shared" si="22"/>
        <v>87300</v>
      </c>
      <c r="C163" s="197">
        <f>D163+900</f>
        <v>58200</v>
      </c>
      <c r="D163" s="220">
        <v>57300</v>
      </c>
      <c r="E163" s="190" t="s">
        <v>648</v>
      </c>
      <c r="F163" s="190"/>
      <c r="G163" s="211">
        <v>948</v>
      </c>
      <c r="H163" s="197">
        <f>G163*C163/1000</f>
        <v>55173.6</v>
      </c>
    </row>
    <row r="164" spans="1:8" ht="16.5" customHeight="1">
      <c r="A164" s="190" t="s">
        <v>38</v>
      </c>
      <c r="B164" s="206">
        <f t="shared" si="22"/>
        <v>87300</v>
      </c>
      <c r="C164" s="197">
        <f t="shared" si="23"/>
        <v>58200</v>
      </c>
      <c r="D164" s="220">
        <v>57300</v>
      </c>
      <c r="E164" s="205" t="s">
        <v>646</v>
      </c>
      <c r="F164" s="190"/>
      <c r="G164" s="211">
        <v>855</v>
      </c>
      <c r="H164" s="197">
        <f t="shared" si="21"/>
        <v>49761</v>
      </c>
    </row>
    <row r="165" spans="1:8" ht="16.5" customHeight="1">
      <c r="A165" s="190" t="s">
        <v>38</v>
      </c>
      <c r="B165" s="206">
        <f t="shared" si="22"/>
        <v>87300</v>
      </c>
      <c r="C165" s="197">
        <f>D165+900</f>
        <v>58200</v>
      </c>
      <c r="D165" s="220">
        <v>57300</v>
      </c>
      <c r="E165" s="190" t="s">
        <v>648</v>
      </c>
      <c r="F165" s="190"/>
      <c r="G165" s="211">
        <v>1130</v>
      </c>
      <c r="H165" s="197">
        <f>G165*C165/1000</f>
        <v>65766</v>
      </c>
    </row>
    <row r="166" spans="1:8" ht="16.5" customHeight="1">
      <c r="A166" s="190" t="s">
        <v>4</v>
      </c>
      <c r="B166" s="206">
        <f t="shared" si="22"/>
        <v>87300</v>
      </c>
      <c r="C166" s="197">
        <f t="shared" si="23"/>
        <v>58200</v>
      </c>
      <c r="D166" s="220">
        <v>57300</v>
      </c>
      <c r="E166" s="205" t="s">
        <v>646</v>
      </c>
      <c r="F166" s="190"/>
      <c r="G166" s="211">
        <v>989</v>
      </c>
      <c r="H166" s="197">
        <f t="shared" si="21"/>
        <v>57559.8</v>
      </c>
    </row>
    <row r="167" spans="1:8" ht="16.5" customHeight="1">
      <c r="A167" s="190" t="s">
        <v>4</v>
      </c>
      <c r="B167" s="206">
        <f t="shared" si="22"/>
        <v>87300</v>
      </c>
      <c r="C167" s="197">
        <f>D167+900</f>
        <v>58200</v>
      </c>
      <c r="D167" s="220">
        <v>57300</v>
      </c>
      <c r="E167" s="190" t="s">
        <v>648</v>
      </c>
      <c r="F167" s="190"/>
      <c r="G167" s="211">
        <v>1319</v>
      </c>
      <c r="H167" s="197">
        <f>G167*C167/1000</f>
        <v>76765.8</v>
      </c>
    </row>
    <row r="168" spans="1:8" ht="16.5" customHeight="1">
      <c r="A168" s="190" t="s">
        <v>5</v>
      </c>
      <c r="B168" s="206">
        <f t="shared" si="22"/>
        <v>87300</v>
      </c>
      <c r="C168" s="197">
        <f>D168+900</f>
        <v>58200</v>
      </c>
      <c r="D168" s="220">
        <v>57300</v>
      </c>
      <c r="E168" s="205" t="s">
        <v>646</v>
      </c>
      <c r="F168" s="190"/>
      <c r="G168" s="211">
        <v>1137</v>
      </c>
      <c r="H168" s="197">
        <f>G168*C168/1000</f>
        <v>66173.4</v>
      </c>
    </row>
    <row r="169" spans="1:12" ht="16.5" customHeight="1" collapsed="1">
      <c r="A169" s="190" t="s">
        <v>5</v>
      </c>
      <c r="B169" s="206">
        <f t="shared" si="22"/>
        <v>87300</v>
      </c>
      <c r="C169" s="197">
        <f t="shared" si="23"/>
        <v>58200</v>
      </c>
      <c r="D169" s="220">
        <v>57300</v>
      </c>
      <c r="E169" s="190" t="s">
        <v>648</v>
      </c>
      <c r="F169" s="190"/>
      <c r="G169" s="211">
        <v>1507</v>
      </c>
      <c r="H169" s="197">
        <f t="shared" si="21"/>
        <v>87707.4</v>
      </c>
      <c r="L169" s="184"/>
    </row>
    <row r="170" spans="1:12" ht="16.5" customHeight="1">
      <c r="A170" s="190" t="s">
        <v>7</v>
      </c>
      <c r="B170" s="206">
        <f t="shared" si="22"/>
        <v>87300</v>
      </c>
      <c r="C170" s="197">
        <f>D170+900</f>
        <v>58200</v>
      </c>
      <c r="D170" s="220">
        <v>57300</v>
      </c>
      <c r="E170" s="205" t="s">
        <v>646</v>
      </c>
      <c r="F170" s="190"/>
      <c r="G170" s="211">
        <v>1428</v>
      </c>
      <c r="H170" s="197">
        <f>G170*C170/1000</f>
        <v>83109.6</v>
      </c>
      <c r="L170" s="184"/>
    </row>
    <row r="171" spans="1:8" ht="16.5" customHeight="1">
      <c r="A171" s="190" t="s">
        <v>7</v>
      </c>
      <c r="B171" s="206">
        <f t="shared" si="22"/>
        <v>87300</v>
      </c>
      <c r="C171" s="197">
        <f t="shared" si="23"/>
        <v>58200</v>
      </c>
      <c r="D171" s="220">
        <v>57300</v>
      </c>
      <c r="E171" s="190" t="s">
        <v>648</v>
      </c>
      <c r="F171" s="190"/>
      <c r="G171" s="211">
        <v>1900</v>
      </c>
      <c r="H171" s="197">
        <f t="shared" si="21"/>
        <v>110580</v>
      </c>
    </row>
    <row r="172" spans="1:8" ht="16.5" customHeight="1">
      <c r="A172" s="185" t="s">
        <v>672</v>
      </c>
      <c r="B172" s="186"/>
      <c r="C172" s="186"/>
      <c r="D172" s="186"/>
      <c r="E172" s="187"/>
      <c r="F172" s="187"/>
      <c r="G172" s="188"/>
      <c r="H172" s="204"/>
    </row>
    <row r="173" spans="1:8" ht="16.5" customHeight="1">
      <c r="A173" s="190" t="s">
        <v>674</v>
      </c>
      <c r="B173" s="191">
        <f>C173*1.5</f>
        <v>86100</v>
      </c>
      <c r="C173" s="197">
        <f>D173+900</f>
        <v>57400</v>
      </c>
      <c r="D173" s="212">
        <v>56500</v>
      </c>
      <c r="E173" s="205" t="s">
        <v>644</v>
      </c>
      <c r="F173" s="190"/>
      <c r="G173" s="211">
        <v>25</v>
      </c>
      <c r="H173" s="197">
        <f>C173*G173/1000</f>
        <v>1435</v>
      </c>
    </row>
    <row r="174" spans="1:8" ht="16.5" customHeight="1">
      <c r="A174" s="190" t="s">
        <v>673</v>
      </c>
      <c r="B174" s="191">
        <f>C174*1.5</f>
        <v>86100</v>
      </c>
      <c r="C174" s="197">
        <f>D174+900</f>
        <v>57400</v>
      </c>
      <c r="D174" s="212">
        <v>56500</v>
      </c>
      <c r="E174" s="205" t="s">
        <v>644</v>
      </c>
      <c r="F174" s="190"/>
      <c r="G174" s="211">
        <v>30</v>
      </c>
      <c r="H174" s="197">
        <f>C174*G174/1000</f>
        <v>1722</v>
      </c>
    </row>
    <row r="175" spans="1:8" ht="16.5" customHeight="1">
      <c r="A175" s="190" t="s">
        <v>675</v>
      </c>
      <c r="B175" s="191">
        <f>C175*1.5</f>
        <v>86100</v>
      </c>
      <c r="C175" s="197">
        <f>D175+900</f>
        <v>57400</v>
      </c>
      <c r="D175" s="212">
        <v>56500</v>
      </c>
      <c r="E175" s="205" t="s">
        <v>644</v>
      </c>
      <c r="F175" s="190"/>
      <c r="G175" s="211">
        <v>37</v>
      </c>
      <c r="H175" s="197">
        <f>C175*G175/1000</f>
        <v>2123.8</v>
      </c>
    </row>
    <row r="176" spans="1:8" ht="16.5" customHeight="1">
      <c r="A176" s="185" t="s">
        <v>334</v>
      </c>
      <c r="B176" s="186"/>
      <c r="C176" s="186"/>
      <c r="D176" s="186"/>
      <c r="E176" s="187"/>
      <c r="F176" s="187"/>
      <c r="G176" s="188"/>
      <c r="H176" s="204"/>
    </row>
    <row r="177" spans="1:8" ht="16.5" customHeight="1">
      <c r="A177" s="205" t="s">
        <v>21</v>
      </c>
      <c r="B177" s="206">
        <f>C177*1.5</f>
        <v>106950</v>
      </c>
      <c r="C177" s="192">
        <f>D177+900</f>
        <v>71300</v>
      </c>
      <c r="D177" s="193">
        <v>70400</v>
      </c>
      <c r="E177" s="190" t="s">
        <v>644</v>
      </c>
      <c r="F177" s="242"/>
      <c r="G177" s="241">
        <v>12.3</v>
      </c>
      <c r="H177" s="192">
        <f>G177*C177/1000</f>
        <v>876.99</v>
      </c>
    </row>
    <row r="178" spans="1:12" ht="16.5" customHeight="1" collapsed="1">
      <c r="A178" s="190" t="s">
        <v>9</v>
      </c>
      <c r="B178" s="206">
        <f>C178*1.5</f>
        <v>105450</v>
      </c>
      <c r="C178" s="197">
        <f>D178+900</f>
        <v>70300</v>
      </c>
      <c r="D178" s="198">
        <v>69400</v>
      </c>
      <c r="E178" s="190" t="s">
        <v>644</v>
      </c>
      <c r="F178" s="230"/>
      <c r="G178" s="211">
        <v>17.4</v>
      </c>
      <c r="H178" s="197">
        <f>G178*C178/1000</f>
        <v>1223.22</v>
      </c>
      <c r="L178" s="184"/>
    </row>
    <row r="179" spans="1:8" ht="16.5" customHeight="1">
      <c r="A179" s="190" t="s">
        <v>14</v>
      </c>
      <c r="B179" s="206">
        <f>C179*1.5</f>
        <v>101550</v>
      </c>
      <c r="C179" s="197">
        <f>D179+900</f>
        <v>67700</v>
      </c>
      <c r="D179" s="198">
        <v>66800</v>
      </c>
      <c r="E179" s="190" t="s">
        <v>644</v>
      </c>
      <c r="F179" s="230"/>
      <c r="G179" s="211">
        <v>24.6</v>
      </c>
      <c r="H179" s="197">
        <f>G179*C179/1000</f>
        <v>1665.42</v>
      </c>
    </row>
    <row r="180" spans="1:8" ht="16.5" customHeight="1">
      <c r="A180" s="185" t="s">
        <v>440</v>
      </c>
      <c r="B180" s="186"/>
      <c r="C180" s="186"/>
      <c r="D180" s="186"/>
      <c r="E180" s="187"/>
      <c r="F180" s="187"/>
      <c r="G180" s="188"/>
      <c r="H180" s="204"/>
    </row>
    <row r="181" spans="1:8" ht="16.5" customHeight="1">
      <c r="A181" s="190" t="s">
        <v>328</v>
      </c>
      <c r="B181" s="191">
        <f>C181*1.5</f>
        <v>138150</v>
      </c>
      <c r="C181" s="197">
        <f>D181+900</f>
        <v>92100</v>
      </c>
      <c r="D181" s="198">
        <v>91200</v>
      </c>
      <c r="E181" s="190" t="s">
        <v>644</v>
      </c>
      <c r="F181" s="230"/>
      <c r="G181" s="211">
        <v>12.3</v>
      </c>
      <c r="H181" s="197">
        <f>G181*C181/1000</f>
        <v>1132.83</v>
      </c>
    </row>
    <row r="182" spans="1:8" ht="16.5" customHeight="1">
      <c r="A182" s="224" t="s">
        <v>335</v>
      </c>
      <c r="B182" s="225"/>
      <c r="C182" s="225"/>
      <c r="D182" s="225"/>
      <c r="E182" s="226"/>
      <c r="F182" s="226"/>
      <c r="G182" s="227"/>
      <c r="H182" s="228"/>
    </row>
    <row r="183" spans="1:8" ht="16.5" customHeight="1">
      <c r="A183" s="338" t="s">
        <v>691</v>
      </c>
      <c r="B183" s="191">
        <f>C183*1.5</f>
        <v>90450</v>
      </c>
      <c r="C183" s="229">
        <f aca="true" t="shared" si="24" ref="C183:C190">D183+900</f>
        <v>60300</v>
      </c>
      <c r="D183" s="191">
        <v>59400</v>
      </c>
      <c r="E183" s="190" t="s">
        <v>644</v>
      </c>
      <c r="F183" s="190"/>
      <c r="G183" s="211">
        <v>78</v>
      </c>
      <c r="H183" s="197">
        <f aca="true" t="shared" si="25" ref="H183:H190">G183*C183/1000</f>
        <v>4703.4</v>
      </c>
    </row>
    <row r="184" spans="1:12" ht="16.5" customHeight="1">
      <c r="A184" s="338" t="s">
        <v>692</v>
      </c>
      <c r="B184" s="191">
        <f aca="true" t="shared" si="26" ref="B184:B190">C184*1.5</f>
        <v>79350</v>
      </c>
      <c r="C184" s="229">
        <f t="shared" si="24"/>
        <v>52900</v>
      </c>
      <c r="D184" s="191">
        <v>52000</v>
      </c>
      <c r="E184" s="190" t="s">
        <v>645</v>
      </c>
      <c r="F184" s="247"/>
      <c r="G184" s="211">
        <v>240</v>
      </c>
      <c r="H184" s="197">
        <f t="shared" si="25"/>
        <v>12696</v>
      </c>
      <c r="L184" s="184"/>
    </row>
    <row r="185" spans="1:12" ht="16.5" customHeight="1" hidden="1" outlineLevel="1">
      <c r="A185" s="338" t="s">
        <v>693</v>
      </c>
      <c r="B185" s="191">
        <f t="shared" si="26"/>
        <v>79350</v>
      </c>
      <c r="C185" s="229">
        <f t="shared" si="24"/>
        <v>52900</v>
      </c>
      <c r="D185" s="191">
        <v>52000</v>
      </c>
      <c r="E185" s="205" t="s">
        <v>646</v>
      </c>
      <c r="F185" s="247"/>
      <c r="G185" s="211">
        <v>288</v>
      </c>
      <c r="H185" s="197">
        <f t="shared" si="25"/>
        <v>15235.2</v>
      </c>
      <c r="L185" s="184"/>
    </row>
    <row r="186" spans="1:8" ht="16.5" customHeight="1" hidden="1" outlineLevel="1">
      <c r="A186" s="338" t="s">
        <v>694</v>
      </c>
      <c r="B186" s="191">
        <f t="shared" si="26"/>
        <v>79350</v>
      </c>
      <c r="C186" s="229">
        <f t="shared" si="24"/>
        <v>52900</v>
      </c>
      <c r="D186" s="191">
        <v>52000</v>
      </c>
      <c r="E186" s="190" t="s">
        <v>645</v>
      </c>
      <c r="F186" s="247"/>
      <c r="G186" s="211">
        <v>305</v>
      </c>
      <c r="H186" s="197">
        <f t="shared" si="25"/>
        <v>16134.5</v>
      </c>
    </row>
    <row r="187" spans="1:8" ht="16.5" customHeight="1" collapsed="1">
      <c r="A187" s="338" t="s">
        <v>698</v>
      </c>
      <c r="B187" s="191">
        <f t="shared" si="26"/>
        <v>79350</v>
      </c>
      <c r="C187" s="229">
        <f t="shared" si="24"/>
        <v>52900</v>
      </c>
      <c r="D187" s="191">
        <v>52000</v>
      </c>
      <c r="E187" s="190" t="s">
        <v>666</v>
      </c>
      <c r="F187" s="247"/>
      <c r="G187" s="211">
        <v>170</v>
      </c>
      <c r="H187" s="197">
        <f t="shared" si="25"/>
        <v>8993</v>
      </c>
    </row>
    <row r="188" spans="1:8" ht="16.5" customHeight="1">
      <c r="A188" s="338" t="s">
        <v>695</v>
      </c>
      <c r="B188" s="191">
        <f t="shared" si="26"/>
        <v>79350</v>
      </c>
      <c r="C188" s="229">
        <f t="shared" si="24"/>
        <v>52900</v>
      </c>
      <c r="D188" s="191">
        <v>52000</v>
      </c>
      <c r="E188" s="205" t="s">
        <v>646</v>
      </c>
      <c r="F188" s="249"/>
      <c r="G188" s="243">
        <v>363</v>
      </c>
      <c r="H188" s="197">
        <f t="shared" si="25"/>
        <v>19202.7</v>
      </c>
    </row>
    <row r="189" spans="1:8" ht="16.5" customHeight="1" hidden="1" outlineLevel="1">
      <c r="A189" s="344" t="s">
        <v>696</v>
      </c>
      <c r="B189" s="191">
        <f t="shared" si="26"/>
        <v>82050</v>
      </c>
      <c r="C189" s="248">
        <f t="shared" si="24"/>
        <v>54700</v>
      </c>
      <c r="D189" s="191">
        <v>53800</v>
      </c>
      <c r="E189" s="190" t="s">
        <v>645</v>
      </c>
      <c r="F189" s="249"/>
      <c r="G189" s="243">
        <v>359</v>
      </c>
      <c r="H189" s="218">
        <f t="shared" si="25"/>
        <v>19637.3</v>
      </c>
    </row>
    <row r="190" spans="1:8" ht="16.5" customHeight="1" collapsed="1">
      <c r="A190" s="344" t="s">
        <v>697</v>
      </c>
      <c r="B190" s="191">
        <f t="shared" si="26"/>
        <v>86550</v>
      </c>
      <c r="C190" s="248">
        <f t="shared" si="24"/>
        <v>57700</v>
      </c>
      <c r="D190" s="191">
        <v>56800</v>
      </c>
      <c r="E190" s="205" t="s">
        <v>646</v>
      </c>
      <c r="F190" s="249"/>
      <c r="G190" s="243">
        <v>424</v>
      </c>
      <c r="H190" s="218">
        <f t="shared" si="25"/>
        <v>24464.8</v>
      </c>
    </row>
    <row r="191" spans="1:8" ht="16.5" customHeight="1">
      <c r="A191" s="185" t="s">
        <v>345</v>
      </c>
      <c r="B191" s="186"/>
      <c r="C191" s="186"/>
      <c r="D191" s="186"/>
      <c r="E191" s="187"/>
      <c r="F191" s="187"/>
      <c r="G191" s="188"/>
      <c r="H191" s="204"/>
    </row>
    <row r="192" spans="1:8" ht="16.5" customHeight="1">
      <c r="A192" s="234" t="s">
        <v>70</v>
      </c>
      <c r="B192" s="235">
        <f>C192*1.5</f>
        <v>292500</v>
      </c>
      <c r="C192" s="236">
        <v>195000</v>
      </c>
      <c r="D192" s="235"/>
      <c r="E192" s="234" t="s">
        <v>653</v>
      </c>
      <c r="F192" s="237"/>
      <c r="G192" s="234">
        <v>191</v>
      </c>
      <c r="H192" s="238">
        <f>G192*C192/1000</f>
        <v>37245</v>
      </c>
    </row>
    <row r="193" spans="1:8" ht="16.5" customHeight="1">
      <c r="A193" s="185" t="s">
        <v>333</v>
      </c>
      <c r="B193" s="186"/>
      <c r="C193" s="239"/>
      <c r="D193" s="186"/>
      <c r="E193" s="187"/>
      <c r="F193" s="240"/>
      <c r="G193" s="187"/>
      <c r="H193" s="204"/>
    </row>
    <row r="194" spans="1:8" ht="16.5" customHeight="1">
      <c r="A194" s="351" t="s">
        <v>319</v>
      </c>
      <c r="B194" s="206">
        <f>C194*1.5</f>
        <v>78600</v>
      </c>
      <c r="C194" s="206">
        <f>D194+900</f>
        <v>52400</v>
      </c>
      <c r="D194" s="206">
        <v>51500</v>
      </c>
      <c r="E194" s="352" t="s">
        <v>705</v>
      </c>
      <c r="F194" s="242"/>
      <c r="G194" s="351">
        <v>40</v>
      </c>
      <c r="H194" s="353">
        <f>G194*C194/1000</f>
        <v>2096</v>
      </c>
    </row>
    <row r="195" spans="1:8" ht="16.5" customHeight="1">
      <c r="A195" s="241" t="s">
        <v>319</v>
      </c>
      <c r="B195" s="206">
        <f aca="true" t="shared" si="27" ref="B195:B203">C195*1.5</f>
        <v>78600</v>
      </c>
      <c r="C195" s="206">
        <f aca="true" t="shared" si="28" ref="C195:C203">D195+900</f>
        <v>52400</v>
      </c>
      <c r="D195" s="206">
        <v>51500</v>
      </c>
      <c r="E195" s="205" t="s">
        <v>649</v>
      </c>
      <c r="F195" s="242"/>
      <c r="G195" s="241">
        <v>45</v>
      </c>
      <c r="H195" s="206">
        <f aca="true" t="shared" si="29" ref="H195:H203">G195*C195/1000</f>
        <v>2358</v>
      </c>
    </row>
    <row r="196" spans="1:8" ht="16.5" customHeight="1">
      <c r="A196" s="351" t="s">
        <v>320</v>
      </c>
      <c r="B196" s="206">
        <f t="shared" si="27"/>
        <v>78600</v>
      </c>
      <c r="C196" s="206">
        <f>D196+900</f>
        <v>52400</v>
      </c>
      <c r="D196" s="206">
        <v>51500</v>
      </c>
      <c r="E196" s="352" t="s">
        <v>705</v>
      </c>
      <c r="F196" s="242"/>
      <c r="G196" s="351">
        <v>48</v>
      </c>
      <c r="H196" s="353">
        <f>G196*C196/1000</f>
        <v>2515.2</v>
      </c>
    </row>
    <row r="197" spans="1:8" ht="16.5" customHeight="1">
      <c r="A197" s="211" t="s">
        <v>320</v>
      </c>
      <c r="B197" s="206">
        <f t="shared" si="27"/>
        <v>78600</v>
      </c>
      <c r="C197" s="191">
        <f t="shared" si="28"/>
        <v>52400</v>
      </c>
      <c r="D197" s="206">
        <v>51500</v>
      </c>
      <c r="E197" s="190" t="s">
        <v>650</v>
      </c>
      <c r="F197" s="230" t="s">
        <v>676</v>
      </c>
      <c r="G197" s="211">
        <v>50</v>
      </c>
      <c r="H197" s="191">
        <f t="shared" si="29"/>
        <v>2620</v>
      </c>
    </row>
    <row r="198" spans="1:8" ht="16.5" customHeight="1">
      <c r="A198" s="211" t="s">
        <v>321</v>
      </c>
      <c r="B198" s="206">
        <f t="shared" si="27"/>
        <v>78600</v>
      </c>
      <c r="C198" s="191">
        <f t="shared" si="28"/>
        <v>52400</v>
      </c>
      <c r="D198" s="206">
        <v>51500</v>
      </c>
      <c r="E198" s="190" t="s">
        <v>651</v>
      </c>
      <c r="F198" s="230"/>
      <c r="G198" s="211">
        <v>50</v>
      </c>
      <c r="H198" s="191">
        <f t="shared" si="29"/>
        <v>2620</v>
      </c>
    </row>
    <row r="199" spans="1:8" ht="16.5" customHeight="1">
      <c r="A199" s="354" t="s">
        <v>322</v>
      </c>
      <c r="B199" s="206">
        <f t="shared" si="27"/>
        <v>78600</v>
      </c>
      <c r="C199" s="191">
        <f>D199+900</f>
        <v>52400</v>
      </c>
      <c r="D199" s="206">
        <v>51500</v>
      </c>
      <c r="E199" s="352" t="s">
        <v>705</v>
      </c>
      <c r="F199" s="230"/>
      <c r="G199" s="354">
        <v>46</v>
      </c>
      <c r="H199" s="355">
        <f>G199*C199/1000</f>
        <v>2410.4</v>
      </c>
    </row>
    <row r="200" spans="1:12" ht="16.5" customHeight="1" collapsed="1">
      <c r="A200" s="211" t="s">
        <v>322</v>
      </c>
      <c r="B200" s="206">
        <f t="shared" si="27"/>
        <v>78600</v>
      </c>
      <c r="C200" s="191">
        <f t="shared" si="28"/>
        <v>52400</v>
      </c>
      <c r="D200" s="206">
        <v>51500</v>
      </c>
      <c r="E200" s="190" t="s">
        <v>644</v>
      </c>
      <c r="F200" s="230"/>
      <c r="G200" s="211">
        <v>62</v>
      </c>
      <c r="H200" s="191">
        <f t="shared" si="29"/>
        <v>3248.8</v>
      </c>
      <c r="L200" s="184"/>
    </row>
    <row r="201" spans="1:12" ht="16.5" customHeight="1">
      <c r="A201" s="354" t="s">
        <v>323</v>
      </c>
      <c r="B201" s="206">
        <f t="shared" si="27"/>
        <v>78600</v>
      </c>
      <c r="C201" s="191">
        <f>D201+900</f>
        <v>52400</v>
      </c>
      <c r="D201" s="206">
        <v>51500</v>
      </c>
      <c r="E201" s="352" t="s">
        <v>705</v>
      </c>
      <c r="F201" s="230"/>
      <c r="G201" s="354">
        <v>48</v>
      </c>
      <c r="H201" s="355">
        <f>G201*C201/1000</f>
        <v>2515.2</v>
      </c>
      <c r="L201" s="184"/>
    </row>
    <row r="202" spans="1:8" ht="16.5" customHeight="1">
      <c r="A202" s="211" t="s">
        <v>323</v>
      </c>
      <c r="B202" s="206">
        <f t="shared" si="27"/>
        <v>78600</v>
      </c>
      <c r="C202" s="191">
        <f t="shared" si="28"/>
        <v>52400</v>
      </c>
      <c r="D202" s="206">
        <v>51500</v>
      </c>
      <c r="E202" s="190" t="s">
        <v>652</v>
      </c>
      <c r="F202" s="230"/>
      <c r="G202" s="211">
        <v>56</v>
      </c>
      <c r="H202" s="191">
        <f t="shared" si="29"/>
        <v>2934.4</v>
      </c>
    </row>
    <row r="203" spans="1:8" ht="16.5" customHeight="1">
      <c r="A203" s="243" t="s">
        <v>324</v>
      </c>
      <c r="B203" s="206">
        <f t="shared" si="27"/>
        <v>78600</v>
      </c>
      <c r="C203" s="244">
        <f t="shared" si="28"/>
        <v>52400</v>
      </c>
      <c r="D203" s="206">
        <v>51500</v>
      </c>
      <c r="E203" s="245" t="s">
        <v>651</v>
      </c>
      <c r="F203" s="246"/>
      <c r="G203" s="243">
        <v>60</v>
      </c>
      <c r="H203" s="244">
        <f t="shared" si="29"/>
        <v>3144</v>
      </c>
    </row>
    <row r="204" spans="1:8" ht="16.5" customHeight="1">
      <c r="A204" s="185" t="s">
        <v>285</v>
      </c>
      <c r="B204" s="186"/>
      <c r="C204" s="186"/>
      <c r="D204" s="186"/>
      <c r="E204" s="187"/>
      <c r="F204" s="187"/>
      <c r="G204" s="188"/>
      <c r="H204" s="204"/>
    </row>
    <row r="205" spans="1:12" ht="16.5" customHeight="1" collapsed="1">
      <c r="A205" s="241" t="s">
        <v>325</v>
      </c>
      <c r="B205" s="206">
        <f>C205*1.5</f>
        <v>82050</v>
      </c>
      <c r="C205" s="192">
        <f>D205+900</f>
        <v>54700</v>
      </c>
      <c r="D205" s="206">
        <v>53800</v>
      </c>
      <c r="E205" s="205" t="s">
        <v>646</v>
      </c>
      <c r="F205" s="242"/>
      <c r="G205" s="241">
        <v>356</v>
      </c>
      <c r="H205" s="192">
        <f>G205*C205/1000</f>
        <v>19473.2</v>
      </c>
      <c r="L205" s="184"/>
    </row>
    <row r="206" spans="1:12" ht="16.5" customHeight="1">
      <c r="A206" s="241" t="s">
        <v>325</v>
      </c>
      <c r="B206" s="206">
        <f>C206*1.5</f>
        <v>82050</v>
      </c>
      <c r="C206" s="192">
        <f>D206+900</f>
        <v>54700</v>
      </c>
      <c r="D206" s="206">
        <v>53800</v>
      </c>
      <c r="E206" s="205" t="s">
        <v>647</v>
      </c>
      <c r="F206" s="242"/>
      <c r="G206" s="241">
        <v>415</v>
      </c>
      <c r="H206" s="192">
        <f>G206*C206/1000</f>
        <v>22700.5</v>
      </c>
      <c r="L206" s="184"/>
    </row>
    <row r="207" spans="1:8" ht="16.5" customHeight="1">
      <c r="A207" s="211" t="s">
        <v>327</v>
      </c>
      <c r="B207" s="206">
        <f>C207*1.5</f>
        <v>82050</v>
      </c>
      <c r="C207" s="192">
        <f>D207+900</f>
        <v>54700</v>
      </c>
      <c r="D207" s="206">
        <v>53800</v>
      </c>
      <c r="E207" s="205" t="s">
        <v>646</v>
      </c>
      <c r="F207" s="230"/>
      <c r="G207" s="211">
        <v>435</v>
      </c>
      <c r="H207" s="192">
        <f>G207*C207/1000</f>
        <v>23794.5</v>
      </c>
    </row>
    <row r="208" spans="1:8" ht="16.5" customHeight="1">
      <c r="A208" s="211" t="s">
        <v>327</v>
      </c>
      <c r="B208" s="206">
        <f>C208*1.5</f>
        <v>82050</v>
      </c>
      <c r="C208" s="192">
        <f>D208+900</f>
        <v>54700</v>
      </c>
      <c r="D208" s="206">
        <v>53800</v>
      </c>
      <c r="E208" s="205" t="s">
        <v>647</v>
      </c>
      <c r="F208" s="246"/>
      <c r="G208" s="243">
        <v>471</v>
      </c>
      <c r="H208" s="192">
        <f>G208*C208/1000</f>
        <v>25763.7</v>
      </c>
    </row>
    <row r="209" spans="1:8" ht="16.5" customHeight="1">
      <c r="A209" s="243" t="s">
        <v>326</v>
      </c>
      <c r="B209" s="206">
        <f>C209*1.5</f>
        <v>82050</v>
      </c>
      <c r="C209" s="192">
        <f>D209+900</f>
        <v>54700</v>
      </c>
      <c r="D209" s="206">
        <v>53800</v>
      </c>
      <c r="E209" s="205" t="s">
        <v>646</v>
      </c>
      <c r="F209" s="246"/>
      <c r="G209" s="243">
        <v>601</v>
      </c>
      <c r="H209" s="218">
        <f>G209*C209/1000</f>
        <v>32874.7</v>
      </c>
    </row>
    <row r="210" spans="1:8" ht="16.5" customHeight="1">
      <c r="A210" s="185" t="s">
        <v>336</v>
      </c>
      <c r="B210" s="186"/>
      <c r="C210" s="186"/>
      <c r="D210" s="186"/>
      <c r="E210" s="187"/>
      <c r="F210" s="187"/>
      <c r="G210" s="188"/>
      <c r="H210" s="204"/>
    </row>
    <row r="211" spans="1:8" ht="16.5" customHeight="1">
      <c r="A211" s="190" t="s">
        <v>44</v>
      </c>
      <c r="B211" s="191">
        <f>C211*1.5</f>
        <v>70050</v>
      </c>
      <c r="C211" s="197">
        <f>D211+900</f>
        <v>46700</v>
      </c>
      <c r="D211" s="198">
        <v>45800</v>
      </c>
      <c r="E211" s="199" t="s">
        <v>2</v>
      </c>
      <c r="F211" s="199"/>
      <c r="G211" s="195"/>
      <c r="H211" s="197"/>
    </row>
    <row r="212" spans="1:8" ht="16.5" customHeight="1">
      <c r="A212" s="190" t="s">
        <v>410</v>
      </c>
      <c r="B212" s="191">
        <f aca="true" t="shared" si="30" ref="B212:B249">C212*1.5</f>
        <v>70050</v>
      </c>
      <c r="C212" s="197">
        <f>D212+900</f>
        <v>46700</v>
      </c>
      <c r="D212" s="193">
        <v>45800</v>
      </c>
      <c r="E212" s="194">
        <v>3.4</v>
      </c>
      <c r="F212" s="194">
        <v>0.222</v>
      </c>
      <c r="G212" s="195">
        <f>E212*F212</f>
        <v>0.7548</v>
      </c>
      <c r="H212" s="192">
        <f>G212*C212/1000</f>
        <v>35.24916</v>
      </c>
    </row>
    <row r="213" spans="1:8" ht="16.5" customHeight="1">
      <c r="A213" s="190" t="s">
        <v>44</v>
      </c>
      <c r="B213" s="191">
        <f t="shared" si="30"/>
        <v>73050</v>
      </c>
      <c r="C213" s="197">
        <f aca="true" t="shared" si="31" ref="C213:C249">D213+900</f>
        <v>48700</v>
      </c>
      <c r="D213" s="198">
        <f>D211+2000</f>
        <v>47800</v>
      </c>
      <c r="E213" s="202">
        <v>6</v>
      </c>
      <c r="F213" s="202">
        <v>0.25</v>
      </c>
      <c r="G213" s="195">
        <v>2</v>
      </c>
      <c r="H213" s="197">
        <f>G213*C213/1000</f>
        <v>97.4</v>
      </c>
    </row>
    <row r="214" spans="1:8" ht="16.5" customHeight="1">
      <c r="A214" s="190" t="s">
        <v>43</v>
      </c>
      <c r="B214" s="191">
        <f t="shared" si="30"/>
        <v>70050</v>
      </c>
      <c r="C214" s="197">
        <f t="shared" si="31"/>
        <v>46700</v>
      </c>
      <c r="D214" s="198">
        <v>45800</v>
      </c>
      <c r="E214" s="202" t="s">
        <v>2</v>
      </c>
      <c r="F214" s="202"/>
      <c r="G214" s="195"/>
      <c r="H214" s="197"/>
    </row>
    <row r="215" spans="1:8" ht="16.5" customHeight="1">
      <c r="A215" s="190" t="s">
        <v>43</v>
      </c>
      <c r="B215" s="191">
        <f t="shared" si="30"/>
        <v>72750</v>
      </c>
      <c r="C215" s="197">
        <f t="shared" si="31"/>
        <v>48500</v>
      </c>
      <c r="D215" s="198">
        <f>D214+1800</f>
        <v>47600</v>
      </c>
      <c r="E215" s="202">
        <v>6</v>
      </c>
      <c r="F215" s="202">
        <v>0.41</v>
      </c>
      <c r="G215" s="195">
        <f aca="true" t="shared" si="32" ref="G215:G249">E215*F215</f>
        <v>2.46</v>
      </c>
      <c r="H215" s="197">
        <f aca="true" t="shared" si="33" ref="H215:H249">G215*C215/1000</f>
        <v>119.31</v>
      </c>
    </row>
    <row r="216" spans="1:8" ht="16.5" customHeight="1">
      <c r="A216" s="200" t="s">
        <v>115</v>
      </c>
      <c r="B216" s="191">
        <f t="shared" si="30"/>
        <v>70050</v>
      </c>
      <c r="C216" s="197">
        <f t="shared" si="31"/>
        <v>46700</v>
      </c>
      <c r="D216" s="198">
        <v>45800</v>
      </c>
      <c r="E216" s="202" t="s">
        <v>2</v>
      </c>
      <c r="F216" s="202"/>
      <c r="G216" s="195"/>
      <c r="H216" s="197"/>
    </row>
    <row r="217" spans="1:10" ht="16.5" customHeight="1">
      <c r="A217" s="200" t="s">
        <v>115</v>
      </c>
      <c r="B217" s="191">
        <f t="shared" si="30"/>
        <v>72075</v>
      </c>
      <c r="C217" s="197">
        <f>D217+900</f>
        <v>48050</v>
      </c>
      <c r="D217" s="198">
        <v>47150</v>
      </c>
      <c r="E217" s="202">
        <v>6</v>
      </c>
      <c r="F217" s="202">
        <v>0.64</v>
      </c>
      <c r="G217" s="195">
        <v>4</v>
      </c>
      <c r="H217" s="197">
        <f t="shared" si="33"/>
        <v>192.2</v>
      </c>
      <c r="I217" s="250"/>
      <c r="J217" s="250"/>
    </row>
    <row r="218" spans="1:8" ht="16.5" customHeight="1">
      <c r="A218" s="190" t="s">
        <v>114</v>
      </c>
      <c r="B218" s="191">
        <f t="shared" si="30"/>
        <v>71550</v>
      </c>
      <c r="C218" s="197">
        <f t="shared" si="31"/>
        <v>47700</v>
      </c>
      <c r="D218" s="198">
        <v>46800</v>
      </c>
      <c r="E218" s="202">
        <v>11.7</v>
      </c>
      <c r="F218" s="202">
        <v>0.9</v>
      </c>
      <c r="G218" s="195">
        <v>11</v>
      </c>
      <c r="H218" s="197">
        <f t="shared" si="33"/>
        <v>524.7</v>
      </c>
    </row>
    <row r="219" spans="1:8" ht="16.5" customHeight="1">
      <c r="A219" s="338" t="s">
        <v>689</v>
      </c>
      <c r="B219" s="191">
        <f t="shared" si="30"/>
        <v>60600</v>
      </c>
      <c r="C219" s="197">
        <f t="shared" si="31"/>
        <v>40400</v>
      </c>
      <c r="D219" s="198">
        <v>39500</v>
      </c>
      <c r="E219" s="202">
        <v>11.7</v>
      </c>
      <c r="F219" s="202">
        <v>1.24</v>
      </c>
      <c r="G219" s="195">
        <v>15</v>
      </c>
      <c r="H219" s="197">
        <f t="shared" si="33"/>
        <v>606</v>
      </c>
    </row>
    <row r="220" spans="1:8" ht="16.5" customHeight="1">
      <c r="A220" s="190" t="s">
        <v>116</v>
      </c>
      <c r="B220" s="191">
        <f t="shared" si="30"/>
        <v>71250</v>
      </c>
      <c r="C220" s="197">
        <f>D220+900</f>
        <v>47500</v>
      </c>
      <c r="D220" s="198">
        <v>46600</v>
      </c>
      <c r="E220" s="202">
        <v>11.7</v>
      </c>
      <c r="F220" s="202">
        <v>1.24</v>
      </c>
      <c r="G220" s="195">
        <v>15</v>
      </c>
      <c r="H220" s="197">
        <f>G220*C220/1000</f>
        <v>712.5</v>
      </c>
    </row>
    <row r="221" spans="1:8" ht="16.5" customHeight="1">
      <c r="A221" s="338" t="s">
        <v>690</v>
      </c>
      <c r="B221" s="191">
        <f t="shared" si="30"/>
        <v>60600</v>
      </c>
      <c r="C221" s="197">
        <f>D221+900</f>
        <v>40400</v>
      </c>
      <c r="D221" s="198">
        <v>39500</v>
      </c>
      <c r="E221" s="202">
        <v>11.7</v>
      </c>
      <c r="F221" s="202">
        <v>1.63</v>
      </c>
      <c r="G221" s="195">
        <f>E221*F221</f>
        <v>19.070999999999998</v>
      </c>
      <c r="H221" s="197">
        <f>G221*C221/1000</f>
        <v>770.4683999999999</v>
      </c>
    </row>
    <row r="222" spans="1:8" ht="16.5" customHeight="1">
      <c r="A222" s="190" t="s">
        <v>113</v>
      </c>
      <c r="B222" s="191">
        <f t="shared" si="30"/>
        <v>71250</v>
      </c>
      <c r="C222" s="197">
        <f t="shared" si="31"/>
        <v>47500</v>
      </c>
      <c r="D222" s="198">
        <v>46600</v>
      </c>
      <c r="E222" s="202">
        <v>11.7</v>
      </c>
      <c r="F222" s="202">
        <v>1.63</v>
      </c>
      <c r="G222" s="195">
        <f t="shared" si="32"/>
        <v>19.070999999999998</v>
      </c>
      <c r="H222" s="197">
        <f t="shared" si="33"/>
        <v>905.8724999999998</v>
      </c>
    </row>
    <row r="223" spans="1:8" ht="16.5" customHeight="1">
      <c r="A223" s="190" t="s">
        <v>112</v>
      </c>
      <c r="B223" s="191">
        <f t="shared" si="30"/>
        <v>71250</v>
      </c>
      <c r="C223" s="197">
        <f t="shared" si="31"/>
        <v>47500</v>
      </c>
      <c r="D223" s="198">
        <v>46600</v>
      </c>
      <c r="E223" s="202">
        <v>11.7</v>
      </c>
      <c r="F223" s="202">
        <v>2.05</v>
      </c>
      <c r="G223" s="195">
        <v>24</v>
      </c>
      <c r="H223" s="197">
        <f>G223*C223/1000</f>
        <v>1140</v>
      </c>
    </row>
    <row r="224" spans="1:8" ht="16.5" customHeight="1">
      <c r="A224" s="190" t="s">
        <v>111</v>
      </c>
      <c r="B224" s="191">
        <f t="shared" si="30"/>
        <v>71250</v>
      </c>
      <c r="C224" s="197">
        <f t="shared" si="31"/>
        <v>47500</v>
      </c>
      <c r="D224" s="198">
        <v>46600</v>
      </c>
      <c r="E224" s="202">
        <v>11.7</v>
      </c>
      <c r="F224" s="202">
        <v>2.503</v>
      </c>
      <c r="G224" s="195">
        <f t="shared" si="32"/>
        <v>29.2851</v>
      </c>
      <c r="H224" s="197">
        <f t="shared" si="33"/>
        <v>1391.04225</v>
      </c>
    </row>
    <row r="225" spans="1:8" ht="16.5" customHeight="1">
      <c r="A225" s="190" t="s">
        <v>105</v>
      </c>
      <c r="B225" s="191">
        <f t="shared" si="30"/>
        <v>71250</v>
      </c>
      <c r="C225" s="197">
        <f t="shared" si="31"/>
        <v>47500</v>
      </c>
      <c r="D225" s="198">
        <v>46600</v>
      </c>
      <c r="E225" s="202">
        <v>11.7</v>
      </c>
      <c r="F225" s="202">
        <v>3.082</v>
      </c>
      <c r="G225" s="195">
        <f t="shared" si="32"/>
        <v>36.0594</v>
      </c>
      <c r="H225" s="197">
        <f t="shared" si="33"/>
        <v>1712.8214999999998</v>
      </c>
    </row>
    <row r="226" spans="1:8" ht="16.5" customHeight="1">
      <c r="A226" s="190" t="s">
        <v>110</v>
      </c>
      <c r="B226" s="191">
        <f t="shared" si="30"/>
        <v>71250</v>
      </c>
      <c r="C226" s="197">
        <f t="shared" si="31"/>
        <v>47500</v>
      </c>
      <c r="D226" s="198">
        <v>46600</v>
      </c>
      <c r="E226" s="202">
        <v>11.7</v>
      </c>
      <c r="F226" s="202">
        <v>3.9</v>
      </c>
      <c r="G226" s="195">
        <v>46</v>
      </c>
      <c r="H226" s="197">
        <f t="shared" si="33"/>
        <v>2185</v>
      </c>
    </row>
    <row r="227" spans="1:8" ht="16.5" customHeight="1">
      <c r="A227" s="211" t="s">
        <v>104</v>
      </c>
      <c r="B227" s="191">
        <f t="shared" si="30"/>
        <v>71250</v>
      </c>
      <c r="C227" s="197">
        <f t="shared" si="31"/>
        <v>47500</v>
      </c>
      <c r="D227" s="198">
        <v>46600</v>
      </c>
      <c r="E227" s="202">
        <v>6.03</v>
      </c>
      <c r="F227" s="202">
        <v>4.83</v>
      </c>
      <c r="G227" s="195">
        <f t="shared" si="32"/>
        <v>29.1249</v>
      </c>
      <c r="H227" s="197">
        <f t="shared" si="33"/>
        <v>1383.43275</v>
      </c>
    </row>
    <row r="228" spans="1:8" ht="16.5" customHeight="1">
      <c r="A228" s="211" t="s">
        <v>106</v>
      </c>
      <c r="B228" s="191">
        <f t="shared" si="30"/>
        <v>71250</v>
      </c>
      <c r="C228" s="197">
        <f t="shared" si="31"/>
        <v>47500</v>
      </c>
      <c r="D228" s="198">
        <v>46600</v>
      </c>
      <c r="E228" s="202">
        <v>11.7</v>
      </c>
      <c r="F228" s="202">
        <v>5.632</v>
      </c>
      <c r="G228" s="195">
        <v>66</v>
      </c>
      <c r="H228" s="197">
        <f t="shared" si="33"/>
        <v>3135</v>
      </c>
    </row>
    <row r="229" spans="1:8" ht="16.5" customHeight="1">
      <c r="A229" s="190" t="s">
        <v>103</v>
      </c>
      <c r="B229" s="191">
        <f t="shared" si="30"/>
        <v>92550</v>
      </c>
      <c r="C229" s="197">
        <f t="shared" si="31"/>
        <v>61700</v>
      </c>
      <c r="D229" s="214">
        <v>60800</v>
      </c>
      <c r="E229" s="202">
        <v>11.7</v>
      </c>
      <c r="F229" s="202">
        <v>6.31</v>
      </c>
      <c r="G229" s="195">
        <v>74</v>
      </c>
      <c r="H229" s="197">
        <f t="shared" si="33"/>
        <v>4565.8</v>
      </c>
    </row>
    <row r="230" spans="1:8" ht="16.5" customHeight="1">
      <c r="A230" s="190" t="s">
        <v>107</v>
      </c>
      <c r="B230" s="191">
        <f t="shared" si="30"/>
        <v>92550</v>
      </c>
      <c r="C230" s="197">
        <f>D230+900</f>
        <v>61700</v>
      </c>
      <c r="D230" s="214">
        <v>60800</v>
      </c>
      <c r="E230" s="202">
        <v>3.03</v>
      </c>
      <c r="F230" s="202">
        <v>7.99</v>
      </c>
      <c r="G230" s="195">
        <f t="shared" si="32"/>
        <v>24.209699999999998</v>
      </c>
      <c r="H230" s="197">
        <f t="shared" si="33"/>
        <v>1493.73849</v>
      </c>
    </row>
    <row r="231" spans="1:8" ht="16.5" customHeight="1">
      <c r="A231" s="190" t="s">
        <v>102</v>
      </c>
      <c r="B231" s="191">
        <f t="shared" si="30"/>
        <v>92550</v>
      </c>
      <c r="C231" s="197">
        <f t="shared" si="31"/>
        <v>61700</v>
      </c>
      <c r="D231" s="214">
        <v>60800</v>
      </c>
      <c r="E231" s="202">
        <v>6.02</v>
      </c>
      <c r="F231" s="202">
        <v>9.87</v>
      </c>
      <c r="G231" s="195">
        <f t="shared" si="32"/>
        <v>59.417399999999994</v>
      </c>
      <c r="H231" s="197">
        <f t="shared" si="33"/>
        <v>3666.05358</v>
      </c>
    </row>
    <row r="232" spans="1:8" ht="16.5" customHeight="1">
      <c r="A232" s="190" t="s">
        <v>108</v>
      </c>
      <c r="B232" s="191">
        <f t="shared" si="30"/>
        <v>92550</v>
      </c>
      <c r="C232" s="197">
        <f>D232+900</f>
        <v>61700</v>
      </c>
      <c r="D232" s="214">
        <v>60800</v>
      </c>
      <c r="E232" s="202">
        <v>5.84</v>
      </c>
      <c r="F232" s="202">
        <v>10.88</v>
      </c>
      <c r="G232" s="195">
        <v>64</v>
      </c>
      <c r="H232" s="197">
        <f t="shared" si="33"/>
        <v>3948.8</v>
      </c>
    </row>
    <row r="233" spans="1:8" ht="16.5" customHeight="1">
      <c r="A233" s="190" t="s">
        <v>101</v>
      </c>
      <c r="B233" s="191">
        <f t="shared" si="30"/>
        <v>92550</v>
      </c>
      <c r="C233" s="197">
        <f>D233+900</f>
        <v>61700</v>
      </c>
      <c r="D233" s="214">
        <v>60800</v>
      </c>
      <c r="E233" s="202">
        <v>6</v>
      </c>
      <c r="F233" s="202">
        <v>12.48</v>
      </c>
      <c r="G233" s="195">
        <v>75</v>
      </c>
      <c r="H233" s="197">
        <f t="shared" si="33"/>
        <v>4627.5</v>
      </c>
    </row>
    <row r="234" spans="1:8" ht="16.5" customHeight="1">
      <c r="A234" s="190" t="s">
        <v>109</v>
      </c>
      <c r="B234" s="191">
        <f t="shared" si="30"/>
        <v>92550</v>
      </c>
      <c r="C234" s="197">
        <f>D234+900</f>
        <v>61700</v>
      </c>
      <c r="D234" s="214">
        <v>60800</v>
      </c>
      <c r="E234" s="202">
        <v>3.05</v>
      </c>
      <c r="F234" s="202">
        <v>15.42</v>
      </c>
      <c r="G234" s="195">
        <f t="shared" si="32"/>
        <v>47.031</v>
      </c>
      <c r="H234" s="197">
        <f t="shared" si="33"/>
        <v>2901.8126999999995</v>
      </c>
    </row>
    <row r="235" spans="1:8" ht="16.5" customHeight="1">
      <c r="A235" s="190" t="s">
        <v>100</v>
      </c>
      <c r="B235" s="191">
        <f t="shared" si="30"/>
        <v>92550</v>
      </c>
      <c r="C235" s="197">
        <f t="shared" si="31"/>
        <v>61700</v>
      </c>
      <c r="D235" s="214">
        <v>60800</v>
      </c>
      <c r="E235" s="202">
        <v>3.03</v>
      </c>
      <c r="F235" s="202">
        <v>22.19</v>
      </c>
      <c r="G235" s="195">
        <f t="shared" si="32"/>
        <v>67.2357</v>
      </c>
      <c r="H235" s="197">
        <f t="shared" si="33"/>
        <v>4148.44269</v>
      </c>
    </row>
    <row r="236" spans="1:8" ht="16.5" customHeight="1">
      <c r="A236" s="190" t="s">
        <v>98</v>
      </c>
      <c r="B236" s="191">
        <f t="shared" si="30"/>
        <v>92550</v>
      </c>
      <c r="C236" s="197">
        <f t="shared" si="31"/>
        <v>61700</v>
      </c>
      <c r="D236" s="214">
        <v>60800</v>
      </c>
      <c r="E236" s="202">
        <v>3.05</v>
      </c>
      <c r="F236" s="202">
        <v>30.21</v>
      </c>
      <c r="G236" s="195">
        <f t="shared" si="32"/>
        <v>92.1405</v>
      </c>
      <c r="H236" s="197">
        <f t="shared" si="33"/>
        <v>5685.068850000001</v>
      </c>
    </row>
    <row r="237" spans="1:8" ht="16.5" customHeight="1">
      <c r="A237" s="190" t="s">
        <v>99</v>
      </c>
      <c r="B237" s="191">
        <f t="shared" si="30"/>
        <v>92550</v>
      </c>
      <c r="C237" s="197">
        <f t="shared" si="31"/>
        <v>61700</v>
      </c>
      <c r="D237" s="214">
        <v>60800</v>
      </c>
      <c r="E237" s="202">
        <v>3.05</v>
      </c>
      <c r="F237" s="202">
        <v>39.49</v>
      </c>
      <c r="G237" s="195">
        <f t="shared" si="32"/>
        <v>120.4445</v>
      </c>
      <c r="H237" s="197">
        <f t="shared" si="33"/>
        <v>7431.42565</v>
      </c>
    </row>
    <row r="238" spans="1:8" ht="16.5" customHeight="1">
      <c r="A238" s="190" t="s">
        <v>97</v>
      </c>
      <c r="B238" s="191">
        <f t="shared" si="30"/>
        <v>92550</v>
      </c>
      <c r="C238" s="197">
        <f t="shared" si="31"/>
        <v>61700</v>
      </c>
      <c r="D238" s="214">
        <v>60800</v>
      </c>
      <c r="E238" s="202">
        <v>3</v>
      </c>
      <c r="F238" s="202">
        <v>44.54</v>
      </c>
      <c r="G238" s="195">
        <v>134</v>
      </c>
      <c r="H238" s="197">
        <f t="shared" si="33"/>
        <v>8267.8</v>
      </c>
    </row>
    <row r="239" spans="1:8" ht="16.5" customHeight="1">
      <c r="A239" s="190" t="s">
        <v>96</v>
      </c>
      <c r="B239" s="191">
        <f t="shared" si="30"/>
        <v>92550</v>
      </c>
      <c r="C239" s="197">
        <f t="shared" si="31"/>
        <v>61700</v>
      </c>
      <c r="D239" s="214">
        <v>60800</v>
      </c>
      <c r="E239" s="202">
        <v>3</v>
      </c>
      <c r="F239" s="202">
        <v>50.22</v>
      </c>
      <c r="G239" s="195">
        <v>151</v>
      </c>
      <c r="H239" s="197">
        <f t="shared" si="33"/>
        <v>9316.7</v>
      </c>
    </row>
    <row r="240" spans="1:8" ht="16.5" customHeight="1">
      <c r="A240" s="190" t="s">
        <v>91</v>
      </c>
      <c r="B240" s="191">
        <f t="shared" si="30"/>
        <v>92550</v>
      </c>
      <c r="C240" s="197">
        <f t="shared" si="31"/>
        <v>61700</v>
      </c>
      <c r="D240" s="214">
        <v>60800</v>
      </c>
      <c r="E240" s="202">
        <v>3.05</v>
      </c>
      <c r="F240" s="202">
        <v>61.65</v>
      </c>
      <c r="G240" s="195">
        <f t="shared" si="32"/>
        <v>188.0325</v>
      </c>
      <c r="H240" s="197">
        <f t="shared" si="33"/>
        <v>11601.60525</v>
      </c>
    </row>
    <row r="241" spans="1:8" ht="16.5" customHeight="1">
      <c r="A241" s="190" t="s">
        <v>85</v>
      </c>
      <c r="B241" s="191">
        <f t="shared" si="30"/>
        <v>92550</v>
      </c>
      <c r="C241" s="197">
        <f t="shared" si="31"/>
        <v>61700</v>
      </c>
      <c r="D241" s="214">
        <v>60800</v>
      </c>
      <c r="E241" s="202">
        <v>3.05</v>
      </c>
      <c r="F241" s="202">
        <v>74.6</v>
      </c>
      <c r="G241" s="195">
        <v>228</v>
      </c>
      <c r="H241" s="197">
        <f t="shared" si="33"/>
        <v>14067.6</v>
      </c>
    </row>
    <row r="242" spans="1:8" ht="16.5" customHeight="1">
      <c r="A242" s="190" t="s">
        <v>92</v>
      </c>
      <c r="B242" s="191">
        <f t="shared" si="30"/>
        <v>92550</v>
      </c>
      <c r="C242" s="197">
        <f t="shared" si="31"/>
        <v>61700</v>
      </c>
      <c r="D242" s="214">
        <v>60800</v>
      </c>
      <c r="E242" s="202">
        <v>3.05</v>
      </c>
      <c r="F242" s="202">
        <v>88.8</v>
      </c>
      <c r="G242" s="195">
        <v>271</v>
      </c>
      <c r="H242" s="197">
        <f t="shared" si="33"/>
        <v>16720.7</v>
      </c>
    </row>
    <row r="243" spans="1:8" ht="16.5" customHeight="1">
      <c r="A243" s="190" t="s">
        <v>86</v>
      </c>
      <c r="B243" s="191">
        <f t="shared" si="30"/>
        <v>92550</v>
      </c>
      <c r="C243" s="197">
        <f t="shared" si="31"/>
        <v>61700</v>
      </c>
      <c r="D243" s="214">
        <v>60800</v>
      </c>
      <c r="E243" s="202">
        <v>6</v>
      </c>
      <c r="F243" s="202">
        <v>104.2</v>
      </c>
      <c r="G243" s="195">
        <f t="shared" si="32"/>
        <v>625.2</v>
      </c>
      <c r="H243" s="197">
        <f t="shared" si="33"/>
        <v>38574.84</v>
      </c>
    </row>
    <row r="244" spans="1:8" ht="16.5" customHeight="1">
      <c r="A244" s="190" t="s">
        <v>93</v>
      </c>
      <c r="B244" s="191">
        <f t="shared" si="30"/>
        <v>92550</v>
      </c>
      <c r="C244" s="197">
        <f t="shared" si="31"/>
        <v>61700</v>
      </c>
      <c r="D244" s="214">
        <v>60800</v>
      </c>
      <c r="E244" s="202">
        <v>3</v>
      </c>
      <c r="F244" s="202">
        <v>122.4</v>
      </c>
      <c r="G244" s="195">
        <f t="shared" si="32"/>
        <v>367.20000000000005</v>
      </c>
      <c r="H244" s="197">
        <f t="shared" si="33"/>
        <v>22656.240000000005</v>
      </c>
    </row>
    <row r="245" spans="1:8" ht="16.5" customHeight="1">
      <c r="A245" s="190" t="s">
        <v>87</v>
      </c>
      <c r="B245" s="191">
        <f t="shared" si="30"/>
        <v>92550</v>
      </c>
      <c r="C245" s="197">
        <f t="shared" si="31"/>
        <v>61700</v>
      </c>
      <c r="D245" s="214">
        <v>60800</v>
      </c>
      <c r="E245" s="202">
        <v>3.99</v>
      </c>
      <c r="F245" s="202">
        <v>138.83</v>
      </c>
      <c r="G245" s="195">
        <v>554</v>
      </c>
      <c r="H245" s="197">
        <f t="shared" si="33"/>
        <v>34181.8</v>
      </c>
    </row>
    <row r="246" spans="1:8" ht="16.5" customHeight="1">
      <c r="A246" s="190" t="s">
        <v>94</v>
      </c>
      <c r="B246" s="191">
        <f t="shared" si="30"/>
        <v>92550</v>
      </c>
      <c r="C246" s="197">
        <f t="shared" si="31"/>
        <v>61700</v>
      </c>
      <c r="D246" s="214">
        <v>60800</v>
      </c>
      <c r="E246" s="202">
        <v>3</v>
      </c>
      <c r="F246" s="202">
        <v>157.83</v>
      </c>
      <c r="G246" s="195">
        <f t="shared" si="32"/>
        <v>473.49</v>
      </c>
      <c r="H246" s="197">
        <f t="shared" si="33"/>
        <v>29214.333</v>
      </c>
    </row>
    <row r="247" spans="1:12" ht="16.5" customHeight="1" collapsed="1">
      <c r="A247" s="190" t="s">
        <v>88</v>
      </c>
      <c r="B247" s="191">
        <f t="shared" si="30"/>
        <v>92550</v>
      </c>
      <c r="C247" s="197">
        <f t="shared" si="31"/>
        <v>61700</v>
      </c>
      <c r="D247" s="214">
        <v>60800</v>
      </c>
      <c r="E247" s="202">
        <v>3</v>
      </c>
      <c r="F247" s="202">
        <v>178.18</v>
      </c>
      <c r="G247" s="195">
        <v>535</v>
      </c>
      <c r="H247" s="197">
        <f t="shared" si="33"/>
        <v>33009.5</v>
      </c>
      <c r="L247" s="184"/>
    </row>
    <row r="248" spans="1:8" ht="16.5" customHeight="1">
      <c r="A248" s="190" t="s">
        <v>95</v>
      </c>
      <c r="B248" s="191">
        <f t="shared" si="30"/>
        <v>92550</v>
      </c>
      <c r="C248" s="197">
        <f t="shared" si="31"/>
        <v>61700</v>
      </c>
      <c r="D248" s="214">
        <v>60800</v>
      </c>
      <c r="E248" s="202">
        <v>3</v>
      </c>
      <c r="F248" s="202">
        <v>199.76</v>
      </c>
      <c r="G248" s="195">
        <f t="shared" si="32"/>
        <v>599.28</v>
      </c>
      <c r="H248" s="197">
        <f t="shared" si="33"/>
        <v>36975.576</v>
      </c>
    </row>
    <row r="249" spans="1:8" ht="16.5" customHeight="1">
      <c r="A249" s="190" t="s">
        <v>89</v>
      </c>
      <c r="B249" s="191">
        <f t="shared" si="30"/>
        <v>92550</v>
      </c>
      <c r="C249" s="197">
        <f t="shared" si="31"/>
        <v>61700</v>
      </c>
      <c r="D249" s="214">
        <v>60800</v>
      </c>
      <c r="E249" s="202">
        <v>6</v>
      </c>
      <c r="F249" s="202">
        <v>247</v>
      </c>
      <c r="G249" s="195">
        <f t="shared" si="32"/>
        <v>1482</v>
      </c>
      <c r="H249" s="197">
        <f t="shared" si="33"/>
        <v>91439.4</v>
      </c>
    </row>
    <row r="250" spans="1:8" ht="16.5" customHeight="1">
      <c r="A250" s="185" t="s">
        <v>33</v>
      </c>
      <c r="B250" s="186"/>
      <c r="C250" s="239" t="s">
        <v>439</v>
      </c>
      <c r="D250" s="186"/>
      <c r="E250" s="187"/>
      <c r="F250" s="187"/>
      <c r="G250" s="188"/>
      <c r="H250" s="204"/>
    </row>
    <row r="251" spans="1:8" ht="16.5" customHeight="1">
      <c r="A251" s="343" t="s">
        <v>686</v>
      </c>
      <c r="B251" s="214">
        <v>432</v>
      </c>
      <c r="C251" s="251">
        <v>351</v>
      </c>
      <c r="D251" s="214">
        <v>334</v>
      </c>
      <c r="E251" s="338" t="s">
        <v>683</v>
      </c>
      <c r="F251" s="230"/>
      <c r="G251" s="252"/>
      <c r="H251" s="197">
        <f aca="true" t="shared" si="34" ref="H251:H256">C251*6</f>
        <v>2106</v>
      </c>
    </row>
    <row r="252" spans="1:8" ht="16.5" customHeight="1">
      <c r="A252" s="343" t="s">
        <v>685</v>
      </c>
      <c r="B252" s="214">
        <v>432</v>
      </c>
      <c r="C252" s="251">
        <v>351</v>
      </c>
      <c r="D252" s="214">
        <v>334</v>
      </c>
      <c r="E252" s="338" t="s">
        <v>684</v>
      </c>
      <c r="F252" s="230"/>
      <c r="G252" s="252"/>
      <c r="H252" s="197">
        <f t="shared" si="34"/>
        <v>2106</v>
      </c>
    </row>
    <row r="253" spans="1:8" ht="16.5" customHeight="1">
      <c r="A253" s="343" t="s">
        <v>682</v>
      </c>
      <c r="B253" s="214">
        <v>633</v>
      </c>
      <c r="C253" s="251">
        <v>478</v>
      </c>
      <c r="D253" s="214">
        <v>457</v>
      </c>
      <c r="E253" s="338" t="s">
        <v>656</v>
      </c>
      <c r="F253" s="253"/>
      <c r="G253" s="254"/>
      <c r="H253" s="213">
        <f t="shared" si="34"/>
        <v>2868</v>
      </c>
    </row>
    <row r="254" spans="1:12" ht="16.5" customHeight="1" hidden="1" outlineLevel="1">
      <c r="A254" s="255" t="s">
        <v>329</v>
      </c>
      <c r="B254" s="214">
        <v>610</v>
      </c>
      <c r="C254" s="251">
        <v>455</v>
      </c>
      <c r="D254" s="214">
        <v>435</v>
      </c>
      <c r="E254" s="211">
        <v>6</v>
      </c>
      <c r="F254" s="253"/>
      <c r="G254" s="254"/>
      <c r="H254" s="213">
        <f t="shared" si="34"/>
        <v>2730</v>
      </c>
      <c r="L254" s="184"/>
    </row>
    <row r="255" spans="1:8" ht="16.5" customHeight="1" hidden="1" outlineLevel="1">
      <c r="A255" s="255" t="s">
        <v>655</v>
      </c>
      <c r="B255" s="214">
        <v>610</v>
      </c>
      <c r="C255" s="251">
        <v>455</v>
      </c>
      <c r="D255" s="214">
        <v>435</v>
      </c>
      <c r="E255" s="211">
        <v>6</v>
      </c>
      <c r="F255" s="253"/>
      <c r="G255" s="254"/>
      <c r="H255" s="213">
        <f t="shared" si="34"/>
        <v>2730</v>
      </c>
    </row>
    <row r="256" spans="1:8" ht="16.5" customHeight="1" hidden="1" outlineLevel="1">
      <c r="A256" s="255" t="s">
        <v>330</v>
      </c>
      <c r="B256" s="214">
        <v>610</v>
      </c>
      <c r="C256" s="251">
        <v>455</v>
      </c>
      <c r="D256" s="214">
        <v>435</v>
      </c>
      <c r="E256" s="211">
        <v>6</v>
      </c>
      <c r="F256" s="253"/>
      <c r="G256" s="254"/>
      <c r="H256" s="213">
        <f t="shared" si="34"/>
        <v>2730</v>
      </c>
    </row>
    <row r="257" spans="1:12" ht="16.5" customHeight="1" collapsed="1">
      <c r="A257" s="185" t="s">
        <v>34</v>
      </c>
      <c r="B257" s="186"/>
      <c r="C257" s="239" t="s">
        <v>439</v>
      </c>
      <c r="D257" s="186"/>
      <c r="E257" s="187"/>
      <c r="F257" s="187"/>
      <c r="G257" s="188"/>
      <c r="H257" s="204"/>
      <c r="L257" s="184"/>
    </row>
    <row r="258" spans="1:8" ht="16.5" customHeight="1">
      <c r="A258" s="343" t="s">
        <v>686</v>
      </c>
      <c r="B258" s="214">
        <v>510</v>
      </c>
      <c r="C258" s="251">
        <v>414</v>
      </c>
      <c r="D258" s="214">
        <v>394</v>
      </c>
      <c r="E258" s="338" t="s">
        <v>683</v>
      </c>
      <c r="F258" s="230"/>
      <c r="G258" s="252"/>
      <c r="H258" s="197">
        <f>C258*6</f>
        <v>2484</v>
      </c>
    </row>
    <row r="259" spans="1:8" ht="16.5" customHeight="1">
      <c r="A259" s="343" t="s">
        <v>685</v>
      </c>
      <c r="B259" s="214">
        <v>510</v>
      </c>
      <c r="C259" s="251">
        <v>414</v>
      </c>
      <c r="D259" s="214">
        <v>394</v>
      </c>
      <c r="E259" s="338" t="s">
        <v>684</v>
      </c>
      <c r="F259" s="230"/>
      <c r="G259" s="252"/>
      <c r="H259" s="197">
        <f>C259*6</f>
        <v>2484</v>
      </c>
    </row>
    <row r="260" spans="1:8" ht="16.5" customHeight="1">
      <c r="A260" s="185" t="s">
        <v>337</v>
      </c>
      <c r="B260" s="186"/>
      <c r="C260" s="186"/>
      <c r="D260" s="186"/>
      <c r="E260" s="187"/>
      <c r="F260" s="187"/>
      <c r="G260" s="188"/>
      <c r="H260" s="204"/>
    </row>
    <row r="261" spans="1:8" ht="16.5" customHeight="1">
      <c r="A261" s="200" t="s">
        <v>379</v>
      </c>
      <c r="B261" s="191">
        <f>C261*1.5</f>
        <v>76200</v>
      </c>
      <c r="C261" s="197">
        <f>D261+900</f>
        <v>50800</v>
      </c>
      <c r="D261" s="191">
        <v>49900</v>
      </c>
      <c r="E261" s="256">
        <v>5</v>
      </c>
      <c r="F261" s="230"/>
      <c r="G261" s="257">
        <v>3.15</v>
      </c>
      <c r="H261" s="197">
        <f>G261*C261/1000</f>
        <v>160.02</v>
      </c>
    </row>
    <row r="262" spans="1:8" ht="16.5" customHeight="1">
      <c r="A262" s="200" t="s">
        <v>379</v>
      </c>
      <c r="B262" s="191">
        <f aca="true" t="shared" si="35" ref="B262:B271">C262*1.5</f>
        <v>76200</v>
      </c>
      <c r="C262" s="197">
        <f aca="true" t="shared" si="36" ref="C262:C271">D262+900</f>
        <v>50800</v>
      </c>
      <c r="D262" s="191">
        <v>49900</v>
      </c>
      <c r="E262" s="256">
        <v>6</v>
      </c>
      <c r="F262" s="230"/>
      <c r="G262" s="257">
        <v>4</v>
      </c>
      <c r="H262" s="197">
        <f aca="true" t="shared" si="37" ref="H262:H271">G262*C262/1000</f>
        <v>203.2</v>
      </c>
    </row>
    <row r="263" spans="1:8" ht="16.5" customHeight="1">
      <c r="A263" s="200" t="s">
        <v>380</v>
      </c>
      <c r="B263" s="191">
        <f t="shared" si="35"/>
        <v>76200</v>
      </c>
      <c r="C263" s="197">
        <f t="shared" si="36"/>
        <v>50800</v>
      </c>
      <c r="D263" s="191">
        <v>49900</v>
      </c>
      <c r="E263" s="256">
        <v>5</v>
      </c>
      <c r="F263" s="230"/>
      <c r="G263" s="211">
        <v>4</v>
      </c>
      <c r="H263" s="197">
        <f t="shared" si="37"/>
        <v>203.2</v>
      </c>
    </row>
    <row r="264" spans="1:8" ht="16.5" customHeight="1">
      <c r="A264" s="200" t="s">
        <v>380</v>
      </c>
      <c r="B264" s="191">
        <f t="shared" si="35"/>
        <v>76200</v>
      </c>
      <c r="C264" s="197">
        <f>D264+900</f>
        <v>50800</v>
      </c>
      <c r="D264" s="191">
        <v>49900</v>
      </c>
      <c r="E264" s="256">
        <v>6</v>
      </c>
      <c r="F264" s="230"/>
      <c r="G264" s="211">
        <v>5</v>
      </c>
      <c r="H264" s="197">
        <f>G264*C264/1000</f>
        <v>254</v>
      </c>
    </row>
    <row r="265" spans="1:8" ht="16.5" customHeight="1">
      <c r="A265" s="200" t="s">
        <v>381</v>
      </c>
      <c r="B265" s="191">
        <f t="shared" si="35"/>
        <v>76200</v>
      </c>
      <c r="C265" s="197">
        <f t="shared" si="36"/>
        <v>50800</v>
      </c>
      <c r="D265" s="191">
        <v>49900</v>
      </c>
      <c r="E265" s="256">
        <v>5</v>
      </c>
      <c r="F265" s="230"/>
      <c r="G265" s="211">
        <v>5</v>
      </c>
      <c r="H265" s="197">
        <f t="shared" si="37"/>
        <v>254</v>
      </c>
    </row>
    <row r="266" spans="1:8" ht="16.5" customHeight="1">
      <c r="A266" s="200" t="s">
        <v>381</v>
      </c>
      <c r="B266" s="191">
        <f t="shared" si="35"/>
        <v>76200</v>
      </c>
      <c r="C266" s="197">
        <f>D266+900</f>
        <v>50800</v>
      </c>
      <c r="D266" s="191">
        <v>49900</v>
      </c>
      <c r="E266" s="256">
        <v>6</v>
      </c>
      <c r="F266" s="230"/>
      <c r="G266" s="211">
        <v>6</v>
      </c>
      <c r="H266" s="197">
        <f>G266*C266/1000</f>
        <v>304.8</v>
      </c>
    </row>
    <row r="267" spans="1:8" ht="16.5" customHeight="1">
      <c r="A267" s="200" t="s">
        <v>382</v>
      </c>
      <c r="B267" s="191">
        <f t="shared" si="35"/>
        <v>76200</v>
      </c>
      <c r="C267" s="197">
        <f>D267+900</f>
        <v>50800</v>
      </c>
      <c r="D267" s="191">
        <v>49900</v>
      </c>
      <c r="E267" s="256">
        <v>5</v>
      </c>
      <c r="F267" s="230"/>
      <c r="G267" s="211">
        <v>7</v>
      </c>
      <c r="H267" s="197">
        <f>G267*C267/1000</f>
        <v>355.6</v>
      </c>
    </row>
    <row r="268" spans="1:12" ht="16.5" customHeight="1">
      <c r="A268" s="200" t="s">
        <v>382</v>
      </c>
      <c r="B268" s="191">
        <f t="shared" si="35"/>
        <v>76200</v>
      </c>
      <c r="C268" s="197">
        <f t="shared" si="36"/>
        <v>50800</v>
      </c>
      <c r="D268" s="191">
        <v>49900</v>
      </c>
      <c r="E268" s="256">
        <v>6</v>
      </c>
      <c r="F268" s="230"/>
      <c r="G268" s="211">
        <v>8</v>
      </c>
      <c r="H268" s="197">
        <f t="shared" si="37"/>
        <v>406.4</v>
      </c>
      <c r="L268" s="184"/>
    </row>
    <row r="269" spans="1:10" ht="16.5" customHeight="1">
      <c r="A269" s="200" t="s">
        <v>383</v>
      </c>
      <c r="B269" s="191">
        <f t="shared" si="35"/>
        <v>76200</v>
      </c>
      <c r="C269" s="197">
        <f t="shared" si="36"/>
        <v>50800</v>
      </c>
      <c r="D269" s="191">
        <v>49900</v>
      </c>
      <c r="E269" s="256">
        <v>5</v>
      </c>
      <c r="F269" s="230"/>
      <c r="G269" s="211">
        <v>8</v>
      </c>
      <c r="H269" s="197">
        <f t="shared" si="37"/>
        <v>406.4</v>
      </c>
      <c r="J269" s="183"/>
    </row>
    <row r="270" spans="1:10" ht="16.5" customHeight="1">
      <c r="A270" s="200" t="s">
        <v>384</v>
      </c>
      <c r="B270" s="191">
        <f t="shared" si="35"/>
        <v>76200</v>
      </c>
      <c r="C270" s="197">
        <f>D270+900</f>
        <v>50800</v>
      </c>
      <c r="D270" s="191">
        <v>49900</v>
      </c>
      <c r="E270" s="256">
        <v>5</v>
      </c>
      <c r="F270" s="258"/>
      <c r="G270" s="211">
        <v>10</v>
      </c>
      <c r="H270" s="197">
        <f>G270*C270/1000</f>
        <v>508</v>
      </c>
      <c r="J270" s="183"/>
    </row>
    <row r="271" spans="1:8" ht="16.5" customHeight="1">
      <c r="A271" s="200" t="s">
        <v>384</v>
      </c>
      <c r="B271" s="191">
        <f t="shared" si="35"/>
        <v>76200</v>
      </c>
      <c r="C271" s="197">
        <f t="shared" si="36"/>
        <v>50800</v>
      </c>
      <c r="D271" s="191">
        <v>49900</v>
      </c>
      <c r="E271" s="256">
        <v>6</v>
      </c>
      <c r="F271" s="258"/>
      <c r="G271" s="211">
        <v>12</v>
      </c>
      <c r="H271" s="197">
        <f t="shared" si="37"/>
        <v>609.6</v>
      </c>
    </row>
    <row r="272" spans="1:8" ht="16.5" customHeight="1">
      <c r="A272" s="185" t="s">
        <v>432</v>
      </c>
      <c r="B272" s="186"/>
      <c r="C272" s="186"/>
      <c r="D272" s="186"/>
      <c r="E272" s="187"/>
      <c r="F272" s="187"/>
      <c r="G272" s="188"/>
      <c r="H272" s="204"/>
    </row>
    <row r="273" spans="1:8" ht="16.5" customHeight="1">
      <c r="A273" s="200" t="s">
        <v>430</v>
      </c>
      <c r="B273" s="191">
        <f>C273*1.5</f>
        <v>148200</v>
      </c>
      <c r="C273" s="197">
        <f>D273+900</f>
        <v>98800</v>
      </c>
      <c r="D273" s="191">
        <v>97900</v>
      </c>
      <c r="E273" s="256">
        <v>6</v>
      </c>
      <c r="F273" s="230"/>
      <c r="G273" s="211">
        <v>8</v>
      </c>
      <c r="H273" s="197">
        <f>G273*C273/1000</f>
        <v>790.4</v>
      </c>
    </row>
    <row r="274" spans="1:8" ht="16.5" customHeight="1">
      <c r="A274" s="200" t="s">
        <v>431</v>
      </c>
      <c r="B274" s="191">
        <f>C274*1.5</f>
        <v>148200</v>
      </c>
      <c r="C274" s="197">
        <f>D274+900</f>
        <v>98800</v>
      </c>
      <c r="D274" s="191">
        <v>97900</v>
      </c>
      <c r="E274" s="256">
        <v>6</v>
      </c>
      <c r="F274" s="230"/>
      <c r="G274" s="211">
        <v>10</v>
      </c>
      <c r="H274" s="197">
        <f>G274*C274/1000</f>
        <v>988</v>
      </c>
    </row>
    <row r="275" spans="1:8" ht="16.5" customHeight="1">
      <c r="A275" s="185" t="s">
        <v>338</v>
      </c>
      <c r="B275" s="186"/>
      <c r="C275" s="186"/>
      <c r="D275" s="186"/>
      <c r="E275" s="187"/>
      <c r="F275" s="187"/>
      <c r="G275" s="188"/>
      <c r="H275" s="204"/>
    </row>
    <row r="276" spans="1:8" ht="16.5" customHeight="1">
      <c r="A276" s="200" t="s">
        <v>658</v>
      </c>
      <c r="B276" s="191">
        <f aca="true" t="shared" si="38" ref="B276:B281">C276*1.5</f>
        <v>89100</v>
      </c>
      <c r="C276" s="197">
        <f aca="true" t="shared" si="39" ref="C276:C281">D276+900</f>
        <v>59400</v>
      </c>
      <c r="D276" s="212">
        <v>58500</v>
      </c>
      <c r="E276" s="256">
        <v>3</v>
      </c>
      <c r="F276" s="256">
        <v>0.53</v>
      </c>
      <c r="G276" s="212">
        <f>E276*F276</f>
        <v>1.59</v>
      </c>
      <c r="H276" s="197">
        <f aca="true" t="shared" si="40" ref="H276:H281">G276*C276/1000</f>
        <v>94.446</v>
      </c>
    </row>
    <row r="277" spans="1:8" ht="16.5" customHeight="1">
      <c r="A277" s="200" t="s">
        <v>3</v>
      </c>
      <c r="B277" s="191">
        <f t="shared" si="38"/>
        <v>79200</v>
      </c>
      <c r="C277" s="197">
        <f t="shared" si="39"/>
        <v>52800</v>
      </c>
      <c r="D277" s="212">
        <v>51900</v>
      </c>
      <c r="E277" s="256">
        <v>6</v>
      </c>
      <c r="F277" s="256">
        <v>0.79</v>
      </c>
      <c r="G277" s="212">
        <v>5</v>
      </c>
      <c r="H277" s="197">
        <f t="shared" si="40"/>
        <v>264</v>
      </c>
    </row>
    <row r="278" spans="1:8" ht="16.5" customHeight="1">
      <c r="A278" s="200" t="s">
        <v>38</v>
      </c>
      <c r="B278" s="191">
        <f t="shared" si="38"/>
        <v>79200</v>
      </c>
      <c r="C278" s="197">
        <f t="shared" si="39"/>
        <v>52800</v>
      </c>
      <c r="D278" s="212">
        <v>51900</v>
      </c>
      <c r="E278" s="256">
        <v>5</v>
      </c>
      <c r="F278" s="256">
        <v>1.13</v>
      </c>
      <c r="G278" s="212">
        <v>6</v>
      </c>
      <c r="H278" s="197">
        <f t="shared" si="40"/>
        <v>316.8</v>
      </c>
    </row>
    <row r="279" spans="1:8" ht="16.5" customHeight="1">
      <c r="A279" s="200" t="s">
        <v>4</v>
      </c>
      <c r="B279" s="191">
        <f t="shared" si="38"/>
        <v>79200</v>
      </c>
      <c r="C279" s="197">
        <f t="shared" si="39"/>
        <v>52800</v>
      </c>
      <c r="D279" s="212">
        <v>51900</v>
      </c>
      <c r="E279" s="256">
        <v>5</v>
      </c>
      <c r="F279" s="256">
        <v>1.54</v>
      </c>
      <c r="G279" s="212">
        <v>8</v>
      </c>
      <c r="H279" s="197">
        <f t="shared" si="40"/>
        <v>422.4</v>
      </c>
    </row>
    <row r="280" spans="1:12" ht="16.5" customHeight="1" collapsed="1">
      <c r="A280" s="200" t="s">
        <v>5</v>
      </c>
      <c r="B280" s="191">
        <f t="shared" si="38"/>
        <v>79200</v>
      </c>
      <c r="C280" s="197">
        <f t="shared" si="39"/>
        <v>52800</v>
      </c>
      <c r="D280" s="212">
        <v>51900</v>
      </c>
      <c r="E280" s="256">
        <v>6</v>
      </c>
      <c r="F280" s="256">
        <v>2.01</v>
      </c>
      <c r="G280" s="212">
        <v>12.06</v>
      </c>
      <c r="H280" s="197">
        <f t="shared" si="40"/>
        <v>636.768</v>
      </c>
      <c r="L280" s="184"/>
    </row>
    <row r="281" spans="1:8" ht="16.5" customHeight="1">
      <c r="A281" s="200" t="s">
        <v>7</v>
      </c>
      <c r="B281" s="191">
        <f t="shared" si="38"/>
        <v>79200</v>
      </c>
      <c r="C281" s="197">
        <f t="shared" si="39"/>
        <v>52800</v>
      </c>
      <c r="D281" s="212">
        <v>51900</v>
      </c>
      <c r="E281" s="256">
        <v>5</v>
      </c>
      <c r="F281" s="256">
        <v>3.14</v>
      </c>
      <c r="G281" s="212">
        <v>16</v>
      </c>
      <c r="H281" s="197">
        <f t="shared" si="40"/>
        <v>844.8</v>
      </c>
    </row>
    <row r="282" spans="1:8" ht="16.5" customHeight="1">
      <c r="A282" s="185" t="s">
        <v>339</v>
      </c>
      <c r="B282" s="186"/>
      <c r="C282" s="186"/>
      <c r="D282" s="186"/>
      <c r="E282" s="187"/>
      <c r="F282" s="187"/>
      <c r="G282" s="188"/>
      <c r="H282" s="204"/>
    </row>
    <row r="283" spans="1:8" ht="16.5" customHeight="1">
      <c r="A283" s="190" t="s">
        <v>38</v>
      </c>
      <c r="B283" s="191">
        <f>C283*1.5</f>
        <v>98700</v>
      </c>
      <c r="C283" s="197">
        <f>D283+900</f>
        <v>65800</v>
      </c>
      <c r="D283" s="259">
        <v>64900</v>
      </c>
      <c r="E283" s="199">
        <v>3.88</v>
      </c>
      <c r="F283" s="199">
        <v>0.98</v>
      </c>
      <c r="G283" s="203">
        <v>4</v>
      </c>
      <c r="H283" s="197">
        <f aca="true" t="shared" si="41" ref="H283:H298">G283*C283/1000</f>
        <v>263.2</v>
      </c>
    </row>
    <row r="284" spans="1:8" ht="16.5" customHeight="1">
      <c r="A284" s="190" t="s">
        <v>4</v>
      </c>
      <c r="B284" s="191">
        <f aca="true" t="shared" si="42" ref="B284:B298">C284*1.5</f>
        <v>98700</v>
      </c>
      <c r="C284" s="197">
        <f>D284+900</f>
        <v>65800</v>
      </c>
      <c r="D284" s="259">
        <v>64900</v>
      </c>
      <c r="E284" s="199" t="s">
        <v>456</v>
      </c>
      <c r="F284" s="199">
        <v>1.44</v>
      </c>
      <c r="G284" s="203">
        <f>1.44*4.76</f>
        <v>6.854399999999999</v>
      </c>
      <c r="H284" s="197">
        <f t="shared" si="41"/>
        <v>451.01951999999994</v>
      </c>
    </row>
    <row r="285" spans="1:8" ht="16.5" customHeight="1">
      <c r="A285" s="190" t="s">
        <v>75</v>
      </c>
      <c r="B285" s="191">
        <f t="shared" si="42"/>
        <v>98700</v>
      </c>
      <c r="C285" s="197">
        <f aca="true" t="shared" si="43" ref="C285:C298">D285+900</f>
        <v>65800</v>
      </c>
      <c r="D285" s="259">
        <v>64900</v>
      </c>
      <c r="E285" s="199">
        <v>5</v>
      </c>
      <c r="F285" s="199">
        <v>1.96</v>
      </c>
      <c r="G285" s="203">
        <v>10</v>
      </c>
      <c r="H285" s="197">
        <f t="shared" si="41"/>
        <v>658</v>
      </c>
    </row>
    <row r="286" spans="1:8" ht="16.5" customHeight="1">
      <c r="A286" s="190" t="s">
        <v>6</v>
      </c>
      <c r="B286" s="191">
        <f t="shared" si="42"/>
        <v>98700</v>
      </c>
      <c r="C286" s="197">
        <f>D286+900</f>
        <v>65800</v>
      </c>
      <c r="D286" s="259">
        <v>64900</v>
      </c>
      <c r="E286" s="199" t="s">
        <v>346</v>
      </c>
      <c r="F286" s="199">
        <v>2.22</v>
      </c>
      <c r="G286" s="203">
        <f>2.22*4.97</f>
        <v>11.0334</v>
      </c>
      <c r="H286" s="197">
        <f>G286*C286/1000</f>
        <v>725.99772</v>
      </c>
    </row>
    <row r="287" spans="1:8" ht="16.5" customHeight="1">
      <c r="A287" s="190" t="s">
        <v>76</v>
      </c>
      <c r="B287" s="191">
        <f t="shared" si="42"/>
        <v>98700</v>
      </c>
      <c r="C287" s="197">
        <f t="shared" si="43"/>
        <v>65800</v>
      </c>
      <c r="D287" s="259">
        <v>64900</v>
      </c>
      <c r="E287" s="199" t="s">
        <v>346</v>
      </c>
      <c r="F287" s="199">
        <v>2.55</v>
      </c>
      <c r="G287" s="203">
        <v>13</v>
      </c>
      <c r="H287" s="197">
        <f t="shared" si="41"/>
        <v>855.4</v>
      </c>
    </row>
    <row r="288" spans="1:8" ht="16.5" customHeight="1">
      <c r="A288" s="190" t="s">
        <v>45</v>
      </c>
      <c r="B288" s="191">
        <f t="shared" si="42"/>
        <v>98700</v>
      </c>
      <c r="C288" s="197">
        <f t="shared" si="43"/>
        <v>65800</v>
      </c>
      <c r="D288" s="259">
        <v>64900</v>
      </c>
      <c r="E288" s="199">
        <v>5</v>
      </c>
      <c r="F288" s="199">
        <v>3.29</v>
      </c>
      <c r="G288" s="203">
        <f aca="true" t="shared" si="44" ref="G288:G295">E288*F288</f>
        <v>16.45</v>
      </c>
      <c r="H288" s="197">
        <f t="shared" si="41"/>
        <v>1082.41</v>
      </c>
    </row>
    <row r="289" spans="1:8" ht="16.5" customHeight="1">
      <c r="A289" s="190" t="s">
        <v>77</v>
      </c>
      <c r="B289" s="191">
        <f t="shared" si="42"/>
        <v>98700</v>
      </c>
      <c r="C289" s="197">
        <f t="shared" si="43"/>
        <v>65800</v>
      </c>
      <c r="D289" s="259">
        <v>64900</v>
      </c>
      <c r="E289" s="199">
        <v>5</v>
      </c>
      <c r="F289" s="199">
        <v>4.1</v>
      </c>
      <c r="G289" s="203">
        <v>21</v>
      </c>
      <c r="H289" s="197">
        <f t="shared" si="41"/>
        <v>1381.8</v>
      </c>
    </row>
    <row r="290" spans="1:8" ht="16.5" customHeight="1">
      <c r="A290" s="190" t="s">
        <v>78</v>
      </c>
      <c r="B290" s="191">
        <f t="shared" si="42"/>
        <v>98700</v>
      </c>
      <c r="C290" s="197">
        <f t="shared" si="43"/>
        <v>65800</v>
      </c>
      <c r="D290" s="259">
        <v>64900</v>
      </c>
      <c r="E290" s="199">
        <v>5</v>
      </c>
      <c r="F290" s="199">
        <v>4.96</v>
      </c>
      <c r="G290" s="203">
        <v>25</v>
      </c>
      <c r="H290" s="197">
        <f t="shared" si="41"/>
        <v>1645</v>
      </c>
    </row>
    <row r="291" spans="1:8" ht="16.5" customHeight="1">
      <c r="A291" s="190" t="s">
        <v>79</v>
      </c>
      <c r="B291" s="191">
        <f t="shared" si="42"/>
        <v>98700</v>
      </c>
      <c r="C291" s="197">
        <f t="shared" si="43"/>
        <v>65800</v>
      </c>
      <c r="D291" s="259">
        <v>64900</v>
      </c>
      <c r="E291" s="199">
        <v>6.05</v>
      </c>
      <c r="F291" s="199">
        <v>6.12</v>
      </c>
      <c r="G291" s="203">
        <f t="shared" si="44"/>
        <v>37.025999999999996</v>
      </c>
      <c r="H291" s="197">
        <f t="shared" si="41"/>
        <v>2436.3107999999997</v>
      </c>
    </row>
    <row r="292" spans="1:8" ht="16.5" customHeight="1">
      <c r="A292" s="190" t="s">
        <v>46</v>
      </c>
      <c r="B292" s="191">
        <f t="shared" si="42"/>
        <v>98700</v>
      </c>
      <c r="C292" s="197">
        <f t="shared" si="43"/>
        <v>65800</v>
      </c>
      <c r="D292" s="259">
        <v>64900</v>
      </c>
      <c r="E292" s="199">
        <v>6.05</v>
      </c>
      <c r="F292" s="199">
        <v>6.96</v>
      </c>
      <c r="G292" s="203">
        <v>43</v>
      </c>
      <c r="H292" s="197">
        <f t="shared" si="41"/>
        <v>2829.4</v>
      </c>
    </row>
    <row r="293" spans="1:8" ht="16.5" customHeight="1">
      <c r="A293" s="190" t="s">
        <v>469</v>
      </c>
      <c r="B293" s="191">
        <f t="shared" si="42"/>
        <v>98700</v>
      </c>
      <c r="C293" s="197">
        <f t="shared" si="43"/>
        <v>65800</v>
      </c>
      <c r="D293" s="259">
        <v>64900</v>
      </c>
      <c r="E293" s="199" t="s">
        <v>457</v>
      </c>
      <c r="F293" s="199">
        <v>8.8</v>
      </c>
      <c r="G293" s="203">
        <f>8.8*5.01</f>
        <v>44.088</v>
      </c>
      <c r="H293" s="197">
        <f t="shared" si="41"/>
        <v>2900.9903999999997</v>
      </c>
    </row>
    <row r="294" spans="1:8" ht="16.5" customHeight="1">
      <c r="A294" s="190" t="s">
        <v>80</v>
      </c>
      <c r="B294" s="191">
        <f t="shared" si="42"/>
        <v>98700</v>
      </c>
      <c r="C294" s="197">
        <f>D294+900</f>
        <v>65800</v>
      </c>
      <c r="D294" s="259">
        <v>64900</v>
      </c>
      <c r="E294" s="199">
        <v>6</v>
      </c>
      <c r="F294" s="199">
        <v>11.5</v>
      </c>
      <c r="G294" s="203">
        <f t="shared" si="44"/>
        <v>69</v>
      </c>
      <c r="H294" s="197">
        <f t="shared" si="41"/>
        <v>4540.2</v>
      </c>
    </row>
    <row r="295" spans="1:12" ht="16.5" customHeight="1" collapsed="1">
      <c r="A295" s="190" t="s">
        <v>81</v>
      </c>
      <c r="B295" s="191">
        <f t="shared" si="42"/>
        <v>98700</v>
      </c>
      <c r="C295" s="197">
        <f>D295+900</f>
        <v>65800</v>
      </c>
      <c r="D295" s="259">
        <v>64900</v>
      </c>
      <c r="E295" s="199">
        <v>5.03</v>
      </c>
      <c r="F295" s="199">
        <v>14.4</v>
      </c>
      <c r="G295" s="203">
        <f t="shared" si="44"/>
        <v>72.432</v>
      </c>
      <c r="H295" s="197">
        <f t="shared" si="41"/>
        <v>4766.025600000001</v>
      </c>
      <c r="L295" s="184"/>
    </row>
    <row r="296" spans="1:12" ht="16.5" customHeight="1">
      <c r="A296" s="190" t="s">
        <v>90</v>
      </c>
      <c r="B296" s="191">
        <f t="shared" si="42"/>
        <v>98700</v>
      </c>
      <c r="C296" s="197">
        <f>D296+900</f>
        <v>65800</v>
      </c>
      <c r="D296" s="259">
        <v>64900</v>
      </c>
      <c r="E296" s="199"/>
      <c r="F296" s="199"/>
      <c r="G296" s="203"/>
      <c r="H296" s="197">
        <f>G296*C296/1000</f>
        <v>0</v>
      </c>
      <c r="L296" s="184"/>
    </row>
    <row r="297" spans="1:8" ht="16.5" customHeight="1">
      <c r="A297" s="190" t="s">
        <v>82</v>
      </c>
      <c r="B297" s="191">
        <f t="shared" si="42"/>
        <v>98700</v>
      </c>
      <c r="C297" s="197">
        <f>D297+900</f>
        <v>65800</v>
      </c>
      <c r="D297" s="259">
        <v>64900</v>
      </c>
      <c r="E297" s="199">
        <v>6</v>
      </c>
      <c r="F297" s="199">
        <v>20.6</v>
      </c>
      <c r="G297" s="203">
        <v>124</v>
      </c>
      <c r="H297" s="197">
        <f t="shared" si="41"/>
        <v>8159.2</v>
      </c>
    </row>
    <row r="298" spans="1:8" ht="16.5" customHeight="1">
      <c r="A298" s="190" t="s">
        <v>83</v>
      </c>
      <c r="B298" s="191">
        <f t="shared" si="42"/>
        <v>98700</v>
      </c>
      <c r="C298" s="218">
        <f t="shared" si="43"/>
        <v>65800</v>
      </c>
      <c r="D298" s="259">
        <v>64900</v>
      </c>
      <c r="E298" s="219">
        <v>4.42</v>
      </c>
      <c r="F298" s="219">
        <v>28.7</v>
      </c>
      <c r="G298" s="260">
        <v>127</v>
      </c>
      <c r="H298" s="218">
        <f t="shared" si="41"/>
        <v>8356.6</v>
      </c>
    </row>
    <row r="299" spans="1:8" ht="16.5" customHeight="1">
      <c r="A299" s="185" t="s">
        <v>35</v>
      </c>
      <c r="B299" s="186"/>
      <c r="C299" s="186"/>
      <c r="D299" s="186"/>
      <c r="E299" s="187"/>
      <c r="F299" s="187"/>
      <c r="G299" s="188"/>
      <c r="H299" s="204"/>
    </row>
    <row r="300" spans="1:8" ht="16.5" customHeight="1">
      <c r="A300" s="205" t="s">
        <v>385</v>
      </c>
      <c r="B300" s="206">
        <f>C300*1.5</f>
        <v>81000</v>
      </c>
      <c r="C300" s="192">
        <f aca="true" t="shared" si="45" ref="C300:C308">D300+900</f>
        <v>54000</v>
      </c>
      <c r="D300" s="207">
        <v>53100</v>
      </c>
      <c r="E300" s="261">
        <v>6</v>
      </c>
      <c r="F300" s="194">
        <v>1.34</v>
      </c>
      <c r="G300" s="262">
        <f>E300*F300</f>
        <v>8.040000000000001</v>
      </c>
      <c r="H300" s="192">
        <f aca="true" t="shared" si="46" ref="H300:H305">G300*C300/1000</f>
        <v>434.1600000000001</v>
      </c>
    </row>
    <row r="301" spans="1:8" ht="16.5" customHeight="1">
      <c r="A301" s="190" t="s">
        <v>390</v>
      </c>
      <c r="B301" s="206">
        <f aca="true" t="shared" si="47" ref="B301:B308">C301*1.5</f>
        <v>81000</v>
      </c>
      <c r="C301" s="197">
        <f t="shared" si="45"/>
        <v>54000</v>
      </c>
      <c r="D301" s="214">
        <v>53100</v>
      </c>
      <c r="E301" s="210">
        <v>6</v>
      </c>
      <c r="F301" s="210">
        <v>1.68</v>
      </c>
      <c r="G301" s="262">
        <f aca="true" t="shared" si="48" ref="G301:G308">E301*F301</f>
        <v>10.08</v>
      </c>
      <c r="H301" s="197">
        <f t="shared" si="46"/>
        <v>544.32</v>
      </c>
    </row>
    <row r="302" spans="1:8" ht="16.5" customHeight="1">
      <c r="A302" s="190" t="s">
        <v>470</v>
      </c>
      <c r="B302" s="206">
        <f t="shared" si="47"/>
        <v>74700</v>
      </c>
      <c r="C302" s="197">
        <f t="shared" si="45"/>
        <v>49800</v>
      </c>
      <c r="D302" s="214">
        <v>48900</v>
      </c>
      <c r="E302" s="199">
        <v>6</v>
      </c>
      <c r="F302" s="199">
        <v>2.13</v>
      </c>
      <c r="G302" s="262">
        <v>13</v>
      </c>
      <c r="H302" s="197">
        <f t="shared" si="46"/>
        <v>647.4</v>
      </c>
    </row>
    <row r="303" spans="1:8" ht="16.5" customHeight="1">
      <c r="A303" s="190" t="s">
        <v>124</v>
      </c>
      <c r="B303" s="206">
        <f t="shared" si="47"/>
        <v>74700</v>
      </c>
      <c r="C303" s="197">
        <f t="shared" si="45"/>
        <v>49800</v>
      </c>
      <c r="D303" s="214">
        <v>48900</v>
      </c>
      <c r="E303" s="199">
        <v>6</v>
      </c>
      <c r="F303" s="199">
        <v>2.43</v>
      </c>
      <c r="G303" s="262">
        <v>15</v>
      </c>
      <c r="H303" s="197">
        <f t="shared" si="46"/>
        <v>747</v>
      </c>
    </row>
    <row r="304" spans="1:8" ht="16.5" customHeight="1">
      <c r="A304" s="190" t="s">
        <v>386</v>
      </c>
      <c r="B304" s="206">
        <f t="shared" si="47"/>
        <v>74700</v>
      </c>
      <c r="C304" s="197">
        <f t="shared" si="45"/>
        <v>49800</v>
      </c>
      <c r="D304" s="214">
        <v>48900</v>
      </c>
      <c r="E304" s="199">
        <v>6</v>
      </c>
      <c r="F304" s="199">
        <v>3.1</v>
      </c>
      <c r="G304" s="262">
        <v>19</v>
      </c>
      <c r="H304" s="197">
        <f t="shared" si="46"/>
        <v>946.2</v>
      </c>
    </row>
    <row r="305" spans="1:8" ht="16.5" customHeight="1">
      <c r="A305" s="190" t="s">
        <v>386</v>
      </c>
      <c r="B305" s="206">
        <f t="shared" si="47"/>
        <v>74700</v>
      </c>
      <c r="C305" s="197">
        <f t="shared" si="45"/>
        <v>49800</v>
      </c>
      <c r="D305" s="214">
        <v>48900</v>
      </c>
      <c r="E305" s="199">
        <v>9</v>
      </c>
      <c r="F305" s="199">
        <v>3.16</v>
      </c>
      <c r="G305" s="262">
        <f t="shared" si="48"/>
        <v>28.44</v>
      </c>
      <c r="H305" s="197">
        <f t="shared" si="46"/>
        <v>1416.312</v>
      </c>
    </row>
    <row r="306" spans="1:12" ht="16.5" customHeight="1" collapsed="1">
      <c r="A306" s="190" t="s">
        <v>387</v>
      </c>
      <c r="B306" s="206">
        <f t="shared" si="47"/>
        <v>74700</v>
      </c>
      <c r="C306" s="197">
        <f t="shared" si="45"/>
        <v>49800</v>
      </c>
      <c r="D306" s="214">
        <v>48900</v>
      </c>
      <c r="E306" s="210">
        <v>6</v>
      </c>
      <c r="F306" s="199">
        <v>3.86</v>
      </c>
      <c r="G306" s="262">
        <f t="shared" si="48"/>
        <v>23.16</v>
      </c>
      <c r="H306" s="197">
        <f>G306*C306/1000</f>
        <v>1153.368</v>
      </c>
      <c r="L306" s="184"/>
    </row>
    <row r="307" spans="1:12" ht="16.5" customHeight="1">
      <c r="A307" s="190" t="s">
        <v>388</v>
      </c>
      <c r="B307" s="206">
        <f t="shared" si="47"/>
        <v>74700</v>
      </c>
      <c r="C307" s="197">
        <f>D307+900</f>
        <v>49800</v>
      </c>
      <c r="D307" s="214">
        <v>48900</v>
      </c>
      <c r="E307" s="210" t="s">
        <v>670</v>
      </c>
      <c r="F307" s="199">
        <v>4.88</v>
      </c>
      <c r="G307" s="262">
        <v>51.24</v>
      </c>
      <c r="H307" s="197">
        <f>G307*C307/1000</f>
        <v>2551.752</v>
      </c>
      <c r="L307" s="184"/>
    </row>
    <row r="308" spans="1:8" ht="16.5" customHeight="1">
      <c r="A308" s="245" t="s">
        <v>389</v>
      </c>
      <c r="B308" s="206">
        <f t="shared" si="47"/>
        <v>74700</v>
      </c>
      <c r="C308" s="218">
        <f t="shared" si="45"/>
        <v>49800</v>
      </c>
      <c r="D308" s="214">
        <v>48900</v>
      </c>
      <c r="E308" s="263">
        <v>6</v>
      </c>
      <c r="F308" s="219">
        <v>7.05</v>
      </c>
      <c r="G308" s="262">
        <f t="shared" si="48"/>
        <v>42.3</v>
      </c>
      <c r="H308" s="218">
        <f>G308*C308/1000</f>
        <v>2106.54</v>
      </c>
    </row>
    <row r="309" spans="1:8" ht="16.5" customHeight="1">
      <c r="A309" s="185" t="s">
        <v>36</v>
      </c>
      <c r="B309" s="186"/>
      <c r="C309" s="186"/>
      <c r="D309" s="186"/>
      <c r="E309" s="187"/>
      <c r="F309" s="187"/>
      <c r="G309" s="188"/>
      <c r="H309" s="204"/>
    </row>
    <row r="310" spans="1:8" ht="16.5" customHeight="1">
      <c r="A310" s="190" t="s">
        <v>136</v>
      </c>
      <c r="B310" s="191">
        <f>C310*1.5</f>
        <v>74700</v>
      </c>
      <c r="C310" s="197">
        <f>D310+900</f>
        <v>49800</v>
      </c>
      <c r="D310" s="214">
        <v>48900</v>
      </c>
      <c r="E310" s="210">
        <v>12</v>
      </c>
      <c r="F310" s="199">
        <v>4.1</v>
      </c>
      <c r="G310" s="195">
        <f aca="true" t="shared" si="49" ref="G310:G351">E310*F310</f>
        <v>49.199999999999996</v>
      </c>
      <c r="H310" s="197">
        <f aca="true" t="shared" si="50" ref="H310:H318">G310*C310/1000</f>
        <v>2450.16</v>
      </c>
    </row>
    <row r="311" spans="1:8" ht="16.5" customHeight="1">
      <c r="A311" s="190" t="s">
        <v>137</v>
      </c>
      <c r="B311" s="191">
        <f aca="true" t="shared" si="51" ref="B311:B351">C311*1.5</f>
        <v>74700</v>
      </c>
      <c r="C311" s="197">
        <f>D311+900</f>
        <v>49800</v>
      </c>
      <c r="D311" s="214">
        <v>48900</v>
      </c>
      <c r="E311" s="210">
        <v>12</v>
      </c>
      <c r="F311" s="199">
        <v>4.67</v>
      </c>
      <c r="G311" s="195">
        <f t="shared" si="49"/>
        <v>56.04</v>
      </c>
      <c r="H311" s="197">
        <f t="shared" si="50"/>
        <v>2790.792</v>
      </c>
    </row>
    <row r="312" spans="1:8" ht="16.5" customHeight="1">
      <c r="A312" s="190" t="s">
        <v>134</v>
      </c>
      <c r="B312" s="191">
        <f t="shared" si="51"/>
        <v>74700</v>
      </c>
      <c r="C312" s="197">
        <f>D312+900</f>
        <v>49800</v>
      </c>
      <c r="D312" s="214">
        <v>48900</v>
      </c>
      <c r="E312" s="210">
        <v>12</v>
      </c>
      <c r="F312" s="199">
        <v>5.4</v>
      </c>
      <c r="G312" s="195">
        <v>65</v>
      </c>
      <c r="H312" s="197">
        <f t="shared" si="50"/>
        <v>3237</v>
      </c>
    </row>
    <row r="313" spans="1:8" ht="16.5" customHeight="1">
      <c r="A313" s="190" t="s">
        <v>135</v>
      </c>
      <c r="B313" s="191">
        <f t="shared" si="51"/>
        <v>74700</v>
      </c>
      <c r="C313" s="197">
        <f aca="true" t="shared" si="52" ref="C313:C330">D313+900</f>
        <v>49800</v>
      </c>
      <c r="D313" s="214">
        <v>48900</v>
      </c>
      <c r="E313" s="210">
        <v>12</v>
      </c>
      <c r="F313" s="199">
        <v>6.27</v>
      </c>
      <c r="G313" s="195">
        <f t="shared" si="49"/>
        <v>75.24</v>
      </c>
      <c r="H313" s="197">
        <f t="shared" si="50"/>
        <v>3746.9519999999993</v>
      </c>
    </row>
    <row r="314" spans="1:8" ht="16.5" customHeight="1">
      <c r="A314" s="190" t="s">
        <v>135</v>
      </c>
      <c r="B314" s="191">
        <f t="shared" si="51"/>
        <v>74700</v>
      </c>
      <c r="C314" s="197">
        <f>D314+900</f>
        <v>49800</v>
      </c>
      <c r="D314" s="214">
        <v>48900</v>
      </c>
      <c r="E314" s="210">
        <v>11.7</v>
      </c>
      <c r="F314" s="199">
        <v>6.28</v>
      </c>
      <c r="G314" s="195">
        <f t="shared" si="49"/>
        <v>73.476</v>
      </c>
      <c r="H314" s="197">
        <f>G314*C314/1000</f>
        <v>3659.1047999999996</v>
      </c>
    </row>
    <row r="315" spans="1:8" ht="16.5" customHeight="1">
      <c r="A315" s="190" t="s">
        <v>133</v>
      </c>
      <c r="B315" s="191">
        <f t="shared" si="51"/>
        <v>74700</v>
      </c>
      <c r="C315" s="197">
        <f>D315+900</f>
        <v>49800</v>
      </c>
      <c r="D315" s="214">
        <v>48900</v>
      </c>
      <c r="E315" s="210">
        <v>11.7</v>
      </c>
      <c r="F315" s="199">
        <v>7.1</v>
      </c>
      <c r="G315" s="195">
        <f t="shared" si="49"/>
        <v>83.07</v>
      </c>
      <c r="H315" s="197">
        <f t="shared" si="50"/>
        <v>4136.8859999999995</v>
      </c>
    </row>
    <row r="316" spans="1:8" ht="16.5" customHeight="1">
      <c r="A316" s="190" t="s">
        <v>138</v>
      </c>
      <c r="B316" s="191">
        <f t="shared" si="51"/>
        <v>74700</v>
      </c>
      <c r="C316" s="197">
        <f>D316+900</f>
        <v>49800</v>
      </c>
      <c r="D316" s="214">
        <v>48900</v>
      </c>
      <c r="E316" s="210">
        <v>12</v>
      </c>
      <c r="F316" s="199">
        <v>6.37</v>
      </c>
      <c r="G316" s="195">
        <f t="shared" si="49"/>
        <v>76.44</v>
      </c>
      <c r="H316" s="197">
        <f t="shared" si="50"/>
        <v>3806.712</v>
      </c>
    </row>
    <row r="317" spans="1:8" ht="15.75" customHeight="1">
      <c r="A317" s="190" t="s">
        <v>140</v>
      </c>
      <c r="B317" s="191">
        <f t="shared" si="51"/>
        <v>74700</v>
      </c>
      <c r="C317" s="197">
        <f>D317+900</f>
        <v>49800</v>
      </c>
      <c r="D317" s="214">
        <v>48900</v>
      </c>
      <c r="E317" s="210">
        <v>12</v>
      </c>
      <c r="F317" s="199">
        <v>7.38</v>
      </c>
      <c r="G317" s="195">
        <v>89</v>
      </c>
      <c r="H317" s="197">
        <f>G317*C317/1000</f>
        <v>4432.2</v>
      </c>
    </row>
    <row r="318" spans="1:8" ht="16.5" customHeight="1" hidden="1" outlineLevel="1">
      <c r="A318" s="190" t="s">
        <v>125</v>
      </c>
      <c r="B318" s="191">
        <f t="shared" si="51"/>
        <v>74700</v>
      </c>
      <c r="C318" s="197">
        <f>D318+900</f>
        <v>49800</v>
      </c>
      <c r="D318" s="214">
        <v>48900</v>
      </c>
      <c r="E318" s="210">
        <v>10.5</v>
      </c>
      <c r="F318" s="199">
        <v>8.38</v>
      </c>
      <c r="G318" s="195">
        <v>88</v>
      </c>
      <c r="H318" s="197">
        <f t="shared" si="50"/>
        <v>4382.4</v>
      </c>
    </row>
    <row r="319" spans="1:8" ht="16.5" customHeight="1" hidden="1" outlineLevel="1">
      <c r="A319" s="190" t="s">
        <v>126</v>
      </c>
      <c r="B319" s="191">
        <f t="shared" si="51"/>
        <v>74700</v>
      </c>
      <c r="C319" s="197">
        <f t="shared" si="52"/>
        <v>49800</v>
      </c>
      <c r="D319" s="214">
        <v>48900</v>
      </c>
      <c r="E319" s="210">
        <v>11.7</v>
      </c>
      <c r="F319" s="199">
        <v>9.67</v>
      </c>
      <c r="G319" s="195">
        <f t="shared" si="49"/>
        <v>113.139</v>
      </c>
      <c r="H319" s="197">
        <f aca="true" t="shared" si="53" ref="H319:H351">G319*C319/1000</f>
        <v>5634.3222000000005</v>
      </c>
    </row>
    <row r="320" spans="1:8" ht="16.5" customHeight="1" collapsed="1">
      <c r="A320" s="190" t="s">
        <v>141</v>
      </c>
      <c r="B320" s="191">
        <f t="shared" si="51"/>
        <v>74700</v>
      </c>
      <c r="C320" s="197">
        <f t="shared" si="52"/>
        <v>49800</v>
      </c>
      <c r="D320" s="214">
        <v>48900</v>
      </c>
      <c r="E320" s="210">
        <v>12</v>
      </c>
      <c r="F320" s="199">
        <v>9.09</v>
      </c>
      <c r="G320" s="195">
        <f t="shared" si="49"/>
        <v>109.08</v>
      </c>
      <c r="H320" s="197">
        <f t="shared" si="53"/>
        <v>5432.184</v>
      </c>
    </row>
    <row r="321" spans="1:8" ht="16.5" customHeight="1">
      <c r="A321" s="190" t="s">
        <v>142</v>
      </c>
      <c r="B321" s="191">
        <f t="shared" si="51"/>
        <v>74700</v>
      </c>
      <c r="C321" s="197">
        <f>D321+900</f>
        <v>49800</v>
      </c>
      <c r="D321" s="214">
        <v>48900</v>
      </c>
      <c r="E321" s="210">
        <v>11.7</v>
      </c>
      <c r="F321" s="199">
        <v>10.28</v>
      </c>
      <c r="G321" s="195">
        <f>E321*F321</f>
        <v>120.27599999999998</v>
      </c>
      <c r="H321" s="197">
        <f>G321*C321/1000</f>
        <v>5989.744799999999</v>
      </c>
    </row>
    <row r="322" spans="1:8" ht="16.5" customHeight="1">
      <c r="A322" s="190" t="s">
        <v>142</v>
      </c>
      <c r="B322" s="191">
        <f t="shared" si="51"/>
        <v>74700</v>
      </c>
      <c r="C322" s="197">
        <f t="shared" si="52"/>
        <v>49800</v>
      </c>
      <c r="D322" s="214">
        <v>48900</v>
      </c>
      <c r="E322" s="210">
        <v>12</v>
      </c>
      <c r="F322" s="199">
        <v>10.34</v>
      </c>
      <c r="G322" s="195">
        <f t="shared" si="49"/>
        <v>124.08</v>
      </c>
      <c r="H322" s="197">
        <f t="shared" si="53"/>
        <v>6179.184</v>
      </c>
    </row>
    <row r="323" spans="1:8" ht="16.5" customHeight="1" hidden="1" outlineLevel="1">
      <c r="A323" s="190" t="s">
        <v>143</v>
      </c>
      <c r="B323" s="191">
        <f t="shared" si="51"/>
        <v>74700</v>
      </c>
      <c r="C323" s="197">
        <f>D323+900</f>
        <v>49800</v>
      </c>
      <c r="D323" s="214">
        <v>48900</v>
      </c>
      <c r="E323" s="210">
        <v>11.6</v>
      </c>
      <c r="F323" s="199">
        <v>12.7</v>
      </c>
      <c r="G323" s="195">
        <f t="shared" si="49"/>
        <v>147.32</v>
      </c>
      <c r="H323" s="197">
        <f>G323*C323/1000</f>
        <v>7336.536</v>
      </c>
    </row>
    <row r="324" spans="1:8" ht="16.5" customHeight="1" collapsed="1">
      <c r="A324" s="190" t="s">
        <v>144</v>
      </c>
      <c r="B324" s="191">
        <f t="shared" si="51"/>
        <v>74700</v>
      </c>
      <c r="C324" s="197">
        <f t="shared" si="52"/>
        <v>49800</v>
      </c>
      <c r="D324" s="214">
        <v>48900</v>
      </c>
      <c r="E324" s="210">
        <v>12</v>
      </c>
      <c r="F324" s="199">
        <v>10.86</v>
      </c>
      <c r="G324" s="195">
        <f t="shared" si="49"/>
        <v>130.32</v>
      </c>
      <c r="H324" s="197">
        <f t="shared" si="53"/>
        <v>6489.936</v>
      </c>
    </row>
    <row r="325" spans="1:8" ht="16.5" customHeight="1" hidden="1" outlineLevel="1">
      <c r="A325" s="190" t="s">
        <v>162</v>
      </c>
      <c r="B325" s="191">
        <f t="shared" si="51"/>
        <v>74700</v>
      </c>
      <c r="C325" s="197">
        <f t="shared" si="52"/>
        <v>49800</v>
      </c>
      <c r="D325" s="214">
        <v>48900</v>
      </c>
      <c r="E325" s="210">
        <v>11.44</v>
      </c>
      <c r="F325" s="199">
        <v>12.2</v>
      </c>
      <c r="G325" s="195">
        <f t="shared" si="49"/>
        <v>139.56799999999998</v>
      </c>
      <c r="H325" s="197">
        <f t="shared" si="53"/>
        <v>6950.4864</v>
      </c>
    </row>
    <row r="326" spans="1:8" ht="16.5" customHeight="1" hidden="1" outlineLevel="1" collapsed="1">
      <c r="A326" s="190" t="s">
        <v>127</v>
      </c>
      <c r="B326" s="191">
        <f t="shared" si="51"/>
        <v>74700</v>
      </c>
      <c r="C326" s="197">
        <f t="shared" si="52"/>
        <v>49800</v>
      </c>
      <c r="D326" s="214">
        <v>48900</v>
      </c>
      <c r="E326" s="210">
        <v>11.44</v>
      </c>
      <c r="F326" s="199">
        <v>12.13</v>
      </c>
      <c r="G326" s="195">
        <f t="shared" si="49"/>
        <v>138.7672</v>
      </c>
      <c r="H326" s="197">
        <f t="shared" si="53"/>
        <v>6910.60656</v>
      </c>
    </row>
    <row r="327" spans="1:8" ht="16.5" customHeight="1" collapsed="1">
      <c r="A327" s="190" t="s">
        <v>145</v>
      </c>
      <c r="B327" s="191">
        <f t="shared" si="51"/>
        <v>74700</v>
      </c>
      <c r="C327" s="197">
        <f t="shared" si="52"/>
        <v>49800</v>
      </c>
      <c r="D327" s="214">
        <v>48900</v>
      </c>
      <c r="E327" s="345" t="s">
        <v>699</v>
      </c>
      <c r="F327" s="199">
        <v>12.79</v>
      </c>
      <c r="G327" s="195">
        <f>12*F327</f>
        <v>153.48</v>
      </c>
      <c r="H327" s="197">
        <f t="shared" si="53"/>
        <v>7643.303999999999</v>
      </c>
    </row>
    <row r="328" spans="1:8" ht="16.5" customHeight="1" hidden="1" outlineLevel="1">
      <c r="A328" s="190" t="s">
        <v>146</v>
      </c>
      <c r="B328" s="191">
        <f t="shared" si="51"/>
        <v>74700</v>
      </c>
      <c r="C328" s="197">
        <f t="shared" si="52"/>
        <v>49800</v>
      </c>
      <c r="D328" s="214">
        <v>48900</v>
      </c>
      <c r="E328" s="210">
        <v>12</v>
      </c>
      <c r="F328" s="199">
        <v>14.27</v>
      </c>
      <c r="G328" s="195">
        <f t="shared" si="49"/>
        <v>171.24</v>
      </c>
      <c r="H328" s="197">
        <f t="shared" si="53"/>
        <v>8527.752</v>
      </c>
    </row>
    <row r="329" spans="1:8" ht="16.5" customHeight="1" collapsed="1">
      <c r="A329" s="190" t="s">
        <v>147</v>
      </c>
      <c r="B329" s="191">
        <f t="shared" si="51"/>
        <v>74700</v>
      </c>
      <c r="C329" s="197">
        <f>D329+900</f>
        <v>49800</v>
      </c>
      <c r="D329" s="214">
        <v>48900</v>
      </c>
      <c r="E329" s="210">
        <v>12</v>
      </c>
      <c r="F329" s="199">
        <v>17.2</v>
      </c>
      <c r="G329" s="195">
        <f t="shared" si="49"/>
        <v>206.39999999999998</v>
      </c>
      <c r="H329" s="197">
        <f>G329*C329/1000</f>
        <v>10278.719999999998</v>
      </c>
    </row>
    <row r="330" spans="1:8" ht="16.5" customHeight="1" hidden="1" outlineLevel="1">
      <c r="A330" s="190" t="s">
        <v>150</v>
      </c>
      <c r="B330" s="191">
        <f t="shared" si="51"/>
        <v>74700</v>
      </c>
      <c r="C330" s="197">
        <f t="shared" si="52"/>
        <v>49800</v>
      </c>
      <c r="D330" s="214">
        <v>48900</v>
      </c>
      <c r="E330" s="210">
        <v>11.7</v>
      </c>
      <c r="F330" s="199">
        <v>19</v>
      </c>
      <c r="G330" s="195">
        <f t="shared" si="49"/>
        <v>222.29999999999998</v>
      </c>
      <c r="H330" s="197">
        <f t="shared" si="53"/>
        <v>11070.54</v>
      </c>
    </row>
    <row r="331" spans="1:8" ht="16.5" customHeight="1" hidden="1" outlineLevel="1">
      <c r="A331" s="190" t="s">
        <v>148</v>
      </c>
      <c r="B331" s="191">
        <f t="shared" si="51"/>
        <v>74700</v>
      </c>
      <c r="C331" s="197">
        <f>D331+900</f>
        <v>49800</v>
      </c>
      <c r="D331" s="214">
        <v>48900</v>
      </c>
      <c r="E331" s="210">
        <v>11.43</v>
      </c>
      <c r="F331" s="199">
        <v>22.64</v>
      </c>
      <c r="G331" s="195">
        <v>259</v>
      </c>
      <c r="H331" s="197">
        <f>G331*C331/1000</f>
        <v>12898.2</v>
      </c>
    </row>
    <row r="332" spans="1:8" ht="16.5" customHeight="1" hidden="1" outlineLevel="1">
      <c r="A332" s="190" t="s">
        <v>347</v>
      </c>
      <c r="B332" s="191">
        <f t="shared" si="51"/>
        <v>74700</v>
      </c>
      <c r="C332" s="197">
        <f>D332+900</f>
        <v>49800</v>
      </c>
      <c r="D332" s="214">
        <v>48900</v>
      </c>
      <c r="E332" s="210">
        <v>12</v>
      </c>
      <c r="F332" s="199">
        <v>19</v>
      </c>
      <c r="G332" s="195">
        <f t="shared" si="49"/>
        <v>228</v>
      </c>
      <c r="H332" s="197">
        <f>G332*C332/1000</f>
        <v>11354.4</v>
      </c>
    </row>
    <row r="333" spans="1:8" ht="16.5" customHeight="1" hidden="1" outlineLevel="1">
      <c r="A333" s="190" t="s">
        <v>151</v>
      </c>
      <c r="B333" s="191">
        <f t="shared" si="51"/>
        <v>74700</v>
      </c>
      <c r="C333" s="197">
        <f>D333+900</f>
        <v>49800</v>
      </c>
      <c r="D333" s="214">
        <v>48900</v>
      </c>
      <c r="E333" s="210">
        <v>11.6</v>
      </c>
      <c r="F333" s="199">
        <v>20.1</v>
      </c>
      <c r="G333" s="195">
        <f>E333*F333</f>
        <v>233.16</v>
      </c>
      <c r="H333" s="197">
        <f>G333*C333/1000</f>
        <v>11611.368</v>
      </c>
    </row>
    <row r="334" spans="1:8" ht="16.5" customHeight="1" collapsed="1">
      <c r="A334" s="190" t="s">
        <v>149</v>
      </c>
      <c r="B334" s="191">
        <f t="shared" si="51"/>
        <v>88200</v>
      </c>
      <c r="C334" s="197">
        <f aca="true" t="shared" si="54" ref="C334:C343">D334+900</f>
        <v>58800</v>
      </c>
      <c r="D334" s="264">
        <v>57900</v>
      </c>
      <c r="E334" s="345" t="s">
        <v>700</v>
      </c>
      <c r="F334" s="199">
        <v>31.52</v>
      </c>
      <c r="G334" s="195">
        <f>11.65*F334</f>
        <v>367.208</v>
      </c>
      <c r="H334" s="197">
        <f>G334*C334/1000</f>
        <v>21591.830400000003</v>
      </c>
    </row>
    <row r="335" spans="1:8" ht="16.5" customHeight="1">
      <c r="A335" s="190" t="s">
        <v>149</v>
      </c>
      <c r="B335" s="191">
        <f t="shared" si="51"/>
        <v>88200</v>
      </c>
      <c r="C335" s="197">
        <f>D335+900</f>
        <v>58800</v>
      </c>
      <c r="D335" s="264">
        <v>57900</v>
      </c>
      <c r="E335" s="345">
        <v>12</v>
      </c>
      <c r="F335" s="199">
        <v>31.52</v>
      </c>
      <c r="G335" s="195">
        <f>E335*F335</f>
        <v>378.24</v>
      </c>
      <c r="H335" s="197">
        <f>G335*C335/1000</f>
        <v>22240.512</v>
      </c>
    </row>
    <row r="336" spans="1:8" ht="16.5" customHeight="1" hidden="1" outlineLevel="1">
      <c r="A336" s="190" t="s">
        <v>139</v>
      </c>
      <c r="B336" s="191">
        <f t="shared" si="51"/>
        <v>88200</v>
      </c>
      <c r="C336" s="197">
        <f t="shared" si="54"/>
        <v>58800</v>
      </c>
      <c r="D336" s="264">
        <v>57900</v>
      </c>
      <c r="E336" s="210">
        <v>11.6</v>
      </c>
      <c r="F336" s="199">
        <v>41.63</v>
      </c>
      <c r="G336" s="195">
        <v>483</v>
      </c>
      <c r="H336" s="197">
        <f t="shared" si="53"/>
        <v>28400.4</v>
      </c>
    </row>
    <row r="337" spans="1:8" ht="16.5" customHeight="1" collapsed="1">
      <c r="A337" s="190" t="s">
        <v>128</v>
      </c>
      <c r="B337" s="191">
        <f t="shared" si="51"/>
        <v>94200</v>
      </c>
      <c r="C337" s="197">
        <f t="shared" si="54"/>
        <v>62800</v>
      </c>
      <c r="D337" s="264">
        <v>61900</v>
      </c>
      <c r="E337" s="210">
        <v>11.6</v>
      </c>
      <c r="F337" s="199">
        <v>39.51</v>
      </c>
      <c r="G337" s="195">
        <f t="shared" si="49"/>
        <v>458.316</v>
      </c>
      <c r="H337" s="197">
        <f t="shared" si="53"/>
        <v>28782.244799999997</v>
      </c>
    </row>
    <row r="338" spans="1:8" ht="16.5" customHeight="1">
      <c r="A338" s="190" t="s">
        <v>129</v>
      </c>
      <c r="B338" s="191">
        <f t="shared" si="51"/>
        <v>94200</v>
      </c>
      <c r="C338" s="197">
        <f t="shared" si="54"/>
        <v>62800</v>
      </c>
      <c r="D338" s="264">
        <v>61900</v>
      </c>
      <c r="E338" s="210">
        <v>11.6</v>
      </c>
      <c r="F338" s="199">
        <v>47.2</v>
      </c>
      <c r="G338" s="195">
        <f t="shared" si="49"/>
        <v>547.52</v>
      </c>
      <c r="H338" s="197">
        <f t="shared" si="53"/>
        <v>34384.256</v>
      </c>
    </row>
    <row r="339" spans="1:8" ht="16.5" customHeight="1">
      <c r="A339" s="190" t="s">
        <v>130</v>
      </c>
      <c r="B339" s="191">
        <f t="shared" si="51"/>
        <v>94200</v>
      </c>
      <c r="C339" s="197">
        <f t="shared" si="54"/>
        <v>62800</v>
      </c>
      <c r="D339" s="264">
        <v>61900</v>
      </c>
      <c r="E339" s="210">
        <v>11.66</v>
      </c>
      <c r="F339" s="199">
        <v>62.55</v>
      </c>
      <c r="G339" s="195">
        <f t="shared" si="49"/>
        <v>729.333</v>
      </c>
      <c r="H339" s="197">
        <f t="shared" si="53"/>
        <v>45802.1124</v>
      </c>
    </row>
    <row r="340" spans="1:8" ht="16.5" customHeight="1" hidden="1" outlineLevel="1">
      <c r="A340" s="190" t="s">
        <v>475</v>
      </c>
      <c r="B340" s="191">
        <f t="shared" si="51"/>
        <v>94200</v>
      </c>
      <c r="C340" s="197">
        <f t="shared" si="54"/>
        <v>62800</v>
      </c>
      <c r="D340" s="264">
        <v>61900</v>
      </c>
      <c r="E340" s="210"/>
      <c r="F340" s="199"/>
      <c r="G340" s="195">
        <f t="shared" si="49"/>
        <v>0</v>
      </c>
      <c r="H340" s="197"/>
    </row>
    <row r="341" spans="1:8" ht="16.5" customHeight="1" hidden="1" outlineLevel="1">
      <c r="A341" s="190" t="s">
        <v>474</v>
      </c>
      <c r="B341" s="191">
        <f t="shared" si="51"/>
        <v>94200</v>
      </c>
      <c r="C341" s="197">
        <f t="shared" si="54"/>
        <v>62800</v>
      </c>
      <c r="D341" s="264">
        <v>61900</v>
      </c>
      <c r="E341" s="210"/>
      <c r="F341" s="199"/>
      <c r="G341" s="195">
        <f t="shared" si="49"/>
        <v>0</v>
      </c>
      <c r="H341" s="197"/>
    </row>
    <row r="342" spans="1:8" ht="16.5" customHeight="1" hidden="1" outlineLevel="1">
      <c r="A342" s="190" t="s">
        <v>473</v>
      </c>
      <c r="B342" s="191">
        <f t="shared" si="51"/>
        <v>94200</v>
      </c>
      <c r="C342" s="197">
        <f t="shared" si="54"/>
        <v>62800</v>
      </c>
      <c r="D342" s="264">
        <v>61900</v>
      </c>
      <c r="E342" s="210"/>
      <c r="F342" s="199"/>
      <c r="G342" s="195">
        <f t="shared" si="49"/>
        <v>0</v>
      </c>
      <c r="H342" s="197"/>
    </row>
    <row r="343" spans="1:8" ht="16.5" customHeight="1" collapsed="1">
      <c r="A343" s="190" t="s">
        <v>131</v>
      </c>
      <c r="B343" s="191">
        <f t="shared" si="51"/>
        <v>94200</v>
      </c>
      <c r="C343" s="197">
        <f t="shared" si="54"/>
        <v>62800</v>
      </c>
      <c r="D343" s="264">
        <v>61900</v>
      </c>
      <c r="E343" s="210">
        <v>11.96</v>
      </c>
      <c r="F343" s="199">
        <v>62.17</v>
      </c>
      <c r="G343" s="195">
        <v>744</v>
      </c>
      <c r="H343" s="197">
        <f t="shared" si="53"/>
        <v>46723.2</v>
      </c>
    </row>
    <row r="344" spans="1:8" ht="16.5" customHeight="1">
      <c r="A344" s="190" t="s">
        <v>132</v>
      </c>
      <c r="B344" s="191">
        <f t="shared" si="51"/>
        <v>94200</v>
      </c>
      <c r="C344" s="197">
        <f aca="true" t="shared" si="55" ref="C344:C351">D344+900</f>
        <v>62800</v>
      </c>
      <c r="D344" s="264">
        <v>61900</v>
      </c>
      <c r="E344" s="210">
        <v>11.6</v>
      </c>
      <c r="F344" s="199">
        <v>82.47</v>
      </c>
      <c r="G344" s="195">
        <v>957</v>
      </c>
      <c r="H344" s="197">
        <f t="shared" si="53"/>
        <v>60099.6</v>
      </c>
    </row>
    <row r="345" spans="1:8" ht="16.5" customHeight="1">
      <c r="A345" s="200" t="s">
        <v>481</v>
      </c>
      <c r="B345" s="191">
        <f t="shared" si="51"/>
        <v>94200</v>
      </c>
      <c r="C345" s="197">
        <f>D345+900</f>
        <v>62800</v>
      </c>
      <c r="D345" s="264">
        <v>61900</v>
      </c>
      <c r="E345" s="265"/>
      <c r="F345" s="256">
        <v>77.54</v>
      </c>
      <c r="G345" s="195">
        <f t="shared" si="49"/>
        <v>0</v>
      </c>
      <c r="H345" s="197">
        <f>G345*C345/1000</f>
        <v>0</v>
      </c>
    </row>
    <row r="346" spans="1:8" ht="16.5" customHeight="1">
      <c r="A346" s="200" t="s">
        <v>480</v>
      </c>
      <c r="B346" s="191">
        <f t="shared" si="51"/>
        <v>94200</v>
      </c>
      <c r="C346" s="197">
        <f t="shared" si="55"/>
        <v>62800</v>
      </c>
      <c r="D346" s="264">
        <v>61900</v>
      </c>
      <c r="E346" s="265">
        <v>11.62</v>
      </c>
      <c r="F346" s="256">
        <v>90.29</v>
      </c>
      <c r="G346" s="195">
        <f t="shared" si="49"/>
        <v>1049.1698</v>
      </c>
      <c r="H346" s="197">
        <f t="shared" si="53"/>
        <v>65887.86343999999</v>
      </c>
    </row>
    <row r="347" spans="1:8" ht="16.5" customHeight="1">
      <c r="A347" s="200" t="s">
        <v>482</v>
      </c>
      <c r="B347" s="191">
        <f t="shared" si="51"/>
        <v>94200</v>
      </c>
      <c r="C347" s="197">
        <f t="shared" si="55"/>
        <v>62800</v>
      </c>
      <c r="D347" s="264">
        <v>61900</v>
      </c>
      <c r="E347" s="265">
        <v>11.6</v>
      </c>
      <c r="F347" s="256">
        <v>103</v>
      </c>
      <c r="G347" s="195">
        <v>1195</v>
      </c>
      <c r="H347" s="197">
        <f>G347*C347/1000</f>
        <v>75046</v>
      </c>
    </row>
    <row r="348" spans="1:8" ht="16.5" customHeight="1">
      <c r="A348" s="200" t="s">
        <v>479</v>
      </c>
      <c r="B348" s="191">
        <f t="shared" si="51"/>
        <v>94200</v>
      </c>
      <c r="C348" s="197">
        <f t="shared" si="55"/>
        <v>62800</v>
      </c>
      <c r="D348" s="264">
        <v>61900</v>
      </c>
      <c r="E348" s="265">
        <v>11.62</v>
      </c>
      <c r="F348" s="256">
        <v>115.64</v>
      </c>
      <c r="G348" s="195">
        <v>1344</v>
      </c>
      <c r="H348" s="197">
        <f t="shared" si="53"/>
        <v>84403.2</v>
      </c>
    </row>
    <row r="349" spans="1:8" ht="16.5" customHeight="1">
      <c r="A349" s="200" t="s">
        <v>477</v>
      </c>
      <c r="B349" s="191">
        <f t="shared" si="51"/>
        <v>94200</v>
      </c>
      <c r="C349" s="197">
        <f>D349+900</f>
        <v>62800</v>
      </c>
      <c r="D349" s="264">
        <v>61900</v>
      </c>
      <c r="E349" s="265">
        <v>11.69</v>
      </c>
      <c r="F349" s="256">
        <v>128.24</v>
      </c>
      <c r="G349" s="195">
        <f t="shared" si="49"/>
        <v>1499.1256</v>
      </c>
      <c r="H349" s="197">
        <f t="shared" si="53"/>
        <v>94145.08768000001</v>
      </c>
    </row>
    <row r="350" spans="1:8" ht="16.5" customHeight="1">
      <c r="A350" s="266" t="s">
        <v>478</v>
      </c>
      <c r="B350" s="191">
        <f t="shared" si="51"/>
        <v>100650</v>
      </c>
      <c r="C350" s="197">
        <f t="shared" si="55"/>
        <v>67100</v>
      </c>
      <c r="D350" s="264">
        <v>66200</v>
      </c>
      <c r="E350" s="267">
        <v>11.78</v>
      </c>
      <c r="F350" s="267">
        <v>152.9</v>
      </c>
      <c r="G350" s="195">
        <f t="shared" si="49"/>
        <v>1801.162</v>
      </c>
      <c r="H350" s="197">
        <f t="shared" si="53"/>
        <v>120857.9702</v>
      </c>
    </row>
    <row r="351" spans="1:8" ht="16.5" customHeight="1">
      <c r="A351" s="268" t="s">
        <v>476</v>
      </c>
      <c r="B351" s="191">
        <f t="shared" si="51"/>
        <v>100650</v>
      </c>
      <c r="C351" s="218">
        <f t="shared" si="55"/>
        <v>67100</v>
      </c>
      <c r="D351" s="264">
        <v>66200</v>
      </c>
      <c r="E351" s="269">
        <v>11.76</v>
      </c>
      <c r="F351" s="269">
        <v>199.76</v>
      </c>
      <c r="G351" s="195">
        <f t="shared" si="49"/>
        <v>2349.1776</v>
      </c>
      <c r="H351" s="218">
        <f t="shared" si="53"/>
        <v>157629.81696</v>
      </c>
    </row>
    <row r="352" spans="1:8" ht="16.5" customHeight="1">
      <c r="A352" s="270" t="s">
        <v>37</v>
      </c>
      <c r="B352" s="239"/>
      <c r="C352" s="239"/>
      <c r="D352" s="239"/>
      <c r="E352" s="271"/>
      <c r="F352" s="271"/>
      <c r="G352" s="272"/>
      <c r="H352" s="204"/>
    </row>
    <row r="353" spans="1:8" ht="16.5" customHeight="1">
      <c r="A353" s="205" t="s">
        <v>156</v>
      </c>
      <c r="B353" s="206">
        <f>C353*1.5</f>
        <v>119700</v>
      </c>
      <c r="C353" s="192">
        <f aca="true" t="shared" si="56" ref="C353:C380">D353+900</f>
        <v>79800</v>
      </c>
      <c r="D353" s="207">
        <v>78900</v>
      </c>
      <c r="E353" s="261">
        <v>6</v>
      </c>
      <c r="F353" s="194">
        <v>1.32</v>
      </c>
      <c r="G353" s="195">
        <v>8</v>
      </c>
      <c r="H353" s="192">
        <f aca="true" t="shared" si="57" ref="H353:H358">G353*C353/1000</f>
        <v>638.4</v>
      </c>
    </row>
    <row r="354" spans="1:8" ht="16.5" customHeight="1">
      <c r="A354" s="190" t="s">
        <v>156</v>
      </c>
      <c r="B354" s="206">
        <f aca="true" t="shared" si="58" ref="B354:B381">C354*1.5</f>
        <v>119700</v>
      </c>
      <c r="C354" s="197">
        <f>D354+900</f>
        <v>79800</v>
      </c>
      <c r="D354" s="207">
        <v>78900</v>
      </c>
      <c r="E354" s="210">
        <v>7.85</v>
      </c>
      <c r="F354" s="199">
        <v>1.32</v>
      </c>
      <c r="G354" s="195">
        <f aca="true" t="shared" si="59" ref="G354:G381">E354*F354</f>
        <v>10.362</v>
      </c>
      <c r="H354" s="197">
        <f t="shared" si="57"/>
        <v>826.8876</v>
      </c>
    </row>
    <row r="355" spans="1:8" ht="16.5" customHeight="1">
      <c r="A355" s="190" t="s">
        <v>157</v>
      </c>
      <c r="B355" s="206">
        <f t="shared" si="58"/>
        <v>119700</v>
      </c>
      <c r="C355" s="197">
        <f t="shared" si="56"/>
        <v>79800</v>
      </c>
      <c r="D355" s="207">
        <v>78900</v>
      </c>
      <c r="E355" s="210">
        <v>6</v>
      </c>
      <c r="F355" s="199">
        <v>1.71</v>
      </c>
      <c r="G355" s="195">
        <f t="shared" si="59"/>
        <v>10.26</v>
      </c>
      <c r="H355" s="197">
        <f t="shared" si="57"/>
        <v>818.748</v>
      </c>
    </row>
    <row r="356" spans="1:8" ht="16.5" customHeight="1">
      <c r="A356" s="190" t="s">
        <v>157</v>
      </c>
      <c r="B356" s="206">
        <f t="shared" si="58"/>
        <v>119700</v>
      </c>
      <c r="C356" s="197">
        <f>D356+900</f>
        <v>79800</v>
      </c>
      <c r="D356" s="207">
        <v>78900</v>
      </c>
      <c r="E356" s="210">
        <v>7.8</v>
      </c>
      <c r="F356" s="199">
        <v>1.71</v>
      </c>
      <c r="G356" s="195">
        <f t="shared" si="59"/>
        <v>13.338</v>
      </c>
      <c r="H356" s="197">
        <f>G356*C356/1000</f>
        <v>1064.3724</v>
      </c>
    </row>
    <row r="357" spans="1:8" ht="16.5" customHeight="1">
      <c r="A357" s="190" t="s">
        <v>124</v>
      </c>
      <c r="B357" s="206">
        <f t="shared" si="58"/>
        <v>119700</v>
      </c>
      <c r="C357" s="197">
        <f>D357+900</f>
        <v>79800</v>
      </c>
      <c r="D357" s="207">
        <v>78900</v>
      </c>
      <c r="E357" s="210">
        <v>6</v>
      </c>
      <c r="F357" s="199">
        <v>2.47</v>
      </c>
      <c r="G357" s="195">
        <v>15</v>
      </c>
      <c r="H357" s="197">
        <f>G357*C357/1000</f>
        <v>1197</v>
      </c>
    </row>
    <row r="358" spans="1:8" ht="16.5" customHeight="1">
      <c r="A358" s="190" t="s">
        <v>124</v>
      </c>
      <c r="B358" s="206">
        <f t="shared" si="58"/>
        <v>119700</v>
      </c>
      <c r="C358" s="197">
        <f t="shared" si="56"/>
        <v>79800</v>
      </c>
      <c r="D358" s="207">
        <v>78900</v>
      </c>
      <c r="E358" s="210">
        <v>7.85</v>
      </c>
      <c r="F358" s="199">
        <v>2.46</v>
      </c>
      <c r="G358" s="195">
        <f t="shared" si="59"/>
        <v>19.311</v>
      </c>
      <c r="H358" s="197">
        <f t="shared" si="57"/>
        <v>1541.0178</v>
      </c>
    </row>
    <row r="359" spans="1:8" ht="16.5" customHeight="1">
      <c r="A359" s="190" t="s">
        <v>158</v>
      </c>
      <c r="B359" s="206">
        <f t="shared" si="58"/>
        <v>119700</v>
      </c>
      <c r="C359" s="197">
        <f>D359+900</f>
        <v>79800</v>
      </c>
      <c r="D359" s="207">
        <v>78900</v>
      </c>
      <c r="E359" s="210">
        <v>6</v>
      </c>
      <c r="F359" s="199">
        <v>3.2</v>
      </c>
      <c r="G359" s="195">
        <f t="shared" si="59"/>
        <v>19.200000000000003</v>
      </c>
      <c r="H359" s="197">
        <f>G359*C359/1000</f>
        <v>1532.1600000000003</v>
      </c>
    </row>
    <row r="360" spans="1:8" ht="16.5" customHeight="1">
      <c r="A360" s="190" t="s">
        <v>158</v>
      </c>
      <c r="B360" s="206">
        <f t="shared" si="58"/>
        <v>119700</v>
      </c>
      <c r="C360" s="197">
        <f>D360+900</f>
        <v>79800</v>
      </c>
      <c r="D360" s="207">
        <v>78900</v>
      </c>
      <c r="E360" s="210">
        <v>7.8</v>
      </c>
      <c r="F360" s="199">
        <v>3.2</v>
      </c>
      <c r="G360" s="195">
        <v>25</v>
      </c>
      <c r="H360" s="197">
        <f>G360*C360/1000</f>
        <v>1995</v>
      </c>
    </row>
    <row r="361" spans="1:8" ht="16.5" customHeight="1">
      <c r="A361" s="190" t="s">
        <v>489</v>
      </c>
      <c r="B361" s="206">
        <f t="shared" si="58"/>
        <v>119700</v>
      </c>
      <c r="C361" s="197">
        <f>D361+900</f>
        <v>79800</v>
      </c>
      <c r="D361" s="207">
        <v>78900</v>
      </c>
      <c r="E361" s="210">
        <v>7.8</v>
      </c>
      <c r="F361" s="199">
        <v>3.43</v>
      </c>
      <c r="G361" s="195">
        <v>27</v>
      </c>
      <c r="H361" s="197">
        <f>G361*C361/1000</f>
        <v>2154.6</v>
      </c>
    </row>
    <row r="362" spans="1:8" ht="16.5" customHeight="1">
      <c r="A362" s="190" t="s">
        <v>159</v>
      </c>
      <c r="B362" s="206">
        <f t="shared" si="58"/>
        <v>119700</v>
      </c>
      <c r="C362" s="197">
        <f t="shared" si="56"/>
        <v>79800</v>
      </c>
      <c r="D362" s="207">
        <v>78900</v>
      </c>
      <c r="E362" s="210">
        <v>7.8</v>
      </c>
      <c r="F362" s="199">
        <v>4</v>
      </c>
      <c r="G362" s="195">
        <f t="shared" si="59"/>
        <v>31.2</v>
      </c>
      <c r="H362" s="197">
        <f aca="true" t="shared" si="60" ref="H362:H368">G362*C362/1000</f>
        <v>2489.76</v>
      </c>
    </row>
    <row r="363" spans="1:8" ht="16.5" customHeight="1">
      <c r="A363" s="190" t="s">
        <v>159</v>
      </c>
      <c r="B363" s="206">
        <f t="shared" si="58"/>
        <v>119700</v>
      </c>
      <c r="C363" s="197">
        <f>D363+900</f>
        <v>79800</v>
      </c>
      <c r="D363" s="207">
        <v>78900</v>
      </c>
      <c r="E363" s="210">
        <v>6</v>
      </c>
      <c r="F363" s="199">
        <v>4</v>
      </c>
      <c r="G363" s="195">
        <f t="shared" si="59"/>
        <v>24</v>
      </c>
      <c r="H363" s="197">
        <f t="shared" si="60"/>
        <v>1915.2</v>
      </c>
    </row>
    <row r="364" spans="1:8" ht="16.5" customHeight="1" hidden="1" outlineLevel="1">
      <c r="A364" s="190" t="s">
        <v>152</v>
      </c>
      <c r="B364" s="206">
        <f t="shared" si="58"/>
        <v>119700</v>
      </c>
      <c r="C364" s="197">
        <f t="shared" si="56"/>
        <v>79800</v>
      </c>
      <c r="D364" s="207">
        <v>78900</v>
      </c>
      <c r="E364" s="210">
        <v>7.85</v>
      </c>
      <c r="F364" s="199">
        <v>4.35</v>
      </c>
      <c r="G364" s="195">
        <f t="shared" si="59"/>
        <v>34.147499999999994</v>
      </c>
      <c r="H364" s="197">
        <f t="shared" si="60"/>
        <v>2724.9704999999994</v>
      </c>
    </row>
    <row r="365" spans="1:8" ht="16.5" customHeight="1" collapsed="1">
      <c r="A365" s="190" t="s">
        <v>153</v>
      </c>
      <c r="B365" s="206">
        <f t="shared" si="58"/>
        <v>119700</v>
      </c>
      <c r="C365" s="197">
        <f>D365+900</f>
        <v>79800</v>
      </c>
      <c r="D365" s="207">
        <v>78900</v>
      </c>
      <c r="E365" s="210">
        <v>6</v>
      </c>
      <c r="F365" s="199">
        <v>5.14</v>
      </c>
      <c r="G365" s="195">
        <v>31</v>
      </c>
      <c r="H365" s="197">
        <f>G365*C365/1000</f>
        <v>2473.8</v>
      </c>
    </row>
    <row r="366" spans="1:8" ht="16.5" customHeight="1">
      <c r="A366" s="190" t="s">
        <v>153</v>
      </c>
      <c r="B366" s="206">
        <f t="shared" si="58"/>
        <v>119700</v>
      </c>
      <c r="C366" s="197">
        <f t="shared" si="56"/>
        <v>79800</v>
      </c>
      <c r="D366" s="207">
        <v>78900</v>
      </c>
      <c r="E366" s="210">
        <v>7.8</v>
      </c>
      <c r="F366" s="199">
        <v>5.14</v>
      </c>
      <c r="G366" s="195">
        <f t="shared" si="59"/>
        <v>40.092</v>
      </c>
      <c r="H366" s="197">
        <f t="shared" si="60"/>
        <v>3199.3416</v>
      </c>
    </row>
    <row r="367" spans="1:8" ht="16.5" customHeight="1">
      <c r="A367" s="190" t="s">
        <v>154</v>
      </c>
      <c r="B367" s="206">
        <f t="shared" si="58"/>
        <v>119700</v>
      </c>
      <c r="C367" s="197">
        <f t="shared" si="56"/>
        <v>79800</v>
      </c>
      <c r="D367" s="207">
        <v>78900</v>
      </c>
      <c r="E367" s="210">
        <v>7.8</v>
      </c>
      <c r="F367" s="199">
        <v>4.13</v>
      </c>
      <c r="G367" s="195">
        <f t="shared" si="59"/>
        <v>32.214</v>
      </c>
      <c r="H367" s="197">
        <f t="shared" si="60"/>
        <v>2570.6771999999996</v>
      </c>
    </row>
    <row r="368" spans="1:8" ht="16.5" customHeight="1">
      <c r="A368" s="190" t="s">
        <v>155</v>
      </c>
      <c r="B368" s="206">
        <f t="shared" si="58"/>
        <v>119700</v>
      </c>
      <c r="C368" s="197">
        <f>D368+900</f>
        <v>79800</v>
      </c>
      <c r="D368" s="207">
        <v>78900</v>
      </c>
      <c r="E368" s="210">
        <v>7.8</v>
      </c>
      <c r="F368" s="199">
        <v>4.82</v>
      </c>
      <c r="G368" s="195">
        <v>38</v>
      </c>
      <c r="H368" s="197">
        <f t="shared" si="60"/>
        <v>3032.4</v>
      </c>
    </row>
    <row r="369" spans="1:8" ht="16.5" customHeight="1">
      <c r="A369" s="190" t="s">
        <v>135</v>
      </c>
      <c r="B369" s="206">
        <f t="shared" si="58"/>
        <v>119700</v>
      </c>
      <c r="C369" s="197">
        <f t="shared" si="56"/>
        <v>79800</v>
      </c>
      <c r="D369" s="207">
        <v>78900</v>
      </c>
      <c r="E369" s="210">
        <v>6</v>
      </c>
      <c r="F369" s="199">
        <v>6.6</v>
      </c>
      <c r="G369" s="195">
        <v>40</v>
      </c>
      <c r="H369" s="197">
        <f aca="true" t="shared" si="61" ref="H369:H381">G369*C369/1000</f>
        <v>3192</v>
      </c>
    </row>
    <row r="370" spans="1:8" ht="16.5" customHeight="1">
      <c r="A370" s="190" t="s">
        <v>140</v>
      </c>
      <c r="B370" s="206">
        <f t="shared" si="58"/>
        <v>119700</v>
      </c>
      <c r="C370" s="197">
        <f>D370+900</f>
        <v>79800</v>
      </c>
      <c r="D370" s="207">
        <v>78900</v>
      </c>
      <c r="E370" s="210">
        <v>6</v>
      </c>
      <c r="F370" s="210">
        <v>7.67</v>
      </c>
      <c r="G370" s="195">
        <f t="shared" si="59"/>
        <v>46.019999999999996</v>
      </c>
      <c r="H370" s="197">
        <f>G370*C370/1000</f>
        <v>3672.3959999999997</v>
      </c>
    </row>
    <row r="371" spans="1:8" ht="16.5" customHeight="1">
      <c r="A371" s="190" t="s">
        <v>140</v>
      </c>
      <c r="B371" s="206">
        <f t="shared" si="58"/>
        <v>119700</v>
      </c>
      <c r="C371" s="197">
        <f t="shared" si="56"/>
        <v>79800</v>
      </c>
      <c r="D371" s="207">
        <v>78900</v>
      </c>
      <c r="E371" s="210">
        <v>10.5</v>
      </c>
      <c r="F371" s="210">
        <v>7.6</v>
      </c>
      <c r="G371" s="195">
        <v>80</v>
      </c>
      <c r="H371" s="197">
        <f t="shared" si="61"/>
        <v>6384</v>
      </c>
    </row>
    <row r="372" spans="1:8" ht="16.5" customHeight="1" hidden="1" outlineLevel="1">
      <c r="A372" s="190" t="s">
        <v>125</v>
      </c>
      <c r="B372" s="206">
        <f t="shared" si="58"/>
        <v>119700</v>
      </c>
      <c r="C372" s="197">
        <f>D372+900</f>
        <v>79800</v>
      </c>
      <c r="D372" s="207">
        <v>78900</v>
      </c>
      <c r="E372" s="210"/>
      <c r="F372" s="199">
        <v>8.64</v>
      </c>
      <c r="G372" s="195">
        <f t="shared" si="59"/>
        <v>0</v>
      </c>
      <c r="H372" s="197">
        <f>G372*C372/1000</f>
        <v>0</v>
      </c>
    </row>
    <row r="373" spans="1:8" ht="16.5" customHeight="1" hidden="1" outlineLevel="1">
      <c r="A373" s="190" t="s">
        <v>160</v>
      </c>
      <c r="B373" s="206">
        <f t="shared" si="58"/>
        <v>119700</v>
      </c>
      <c r="C373" s="197">
        <f>D373+900</f>
        <v>79800</v>
      </c>
      <c r="D373" s="207">
        <v>78900</v>
      </c>
      <c r="E373" s="210">
        <v>7.8</v>
      </c>
      <c r="F373" s="199">
        <v>8</v>
      </c>
      <c r="G373" s="195">
        <f t="shared" si="59"/>
        <v>62.4</v>
      </c>
      <c r="H373" s="197">
        <f>G373*C373/1000</f>
        <v>4979.52</v>
      </c>
    </row>
    <row r="374" spans="1:8" ht="16.5" customHeight="1" collapsed="1">
      <c r="A374" s="190" t="s">
        <v>141</v>
      </c>
      <c r="B374" s="206">
        <f t="shared" si="58"/>
        <v>119700</v>
      </c>
      <c r="C374" s="197">
        <f>D374+900</f>
        <v>79800</v>
      </c>
      <c r="D374" s="207">
        <v>78900</v>
      </c>
      <c r="E374" s="210">
        <v>6</v>
      </c>
      <c r="F374" s="199">
        <v>9.33</v>
      </c>
      <c r="G374" s="195">
        <f t="shared" si="59"/>
        <v>55.980000000000004</v>
      </c>
      <c r="H374" s="197">
        <f>G374*C374/1000</f>
        <v>4467.204</v>
      </c>
    </row>
    <row r="375" spans="1:8" ht="16.5" customHeight="1">
      <c r="A375" s="190" t="s">
        <v>141</v>
      </c>
      <c r="B375" s="206">
        <f t="shared" si="58"/>
        <v>119700</v>
      </c>
      <c r="C375" s="197">
        <f t="shared" si="56"/>
        <v>79800</v>
      </c>
      <c r="D375" s="207">
        <v>78900</v>
      </c>
      <c r="E375" s="210">
        <v>7.8</v>
      </c>
      <c r="F375" s="199">
        <v>9.33</v>
      </c>
      <c r="G375" s="195">
        <f t="shared" si="59"/>
        <v>72.774</v>
      </c>
      <c r="H375" s="197">
        <f t="shared" si="61"/>
        <v>5807.3652</v>
      </c>
    </row>
    <row r="376" spans="1:8" ht="16.5" customHeight="1" hidden="1" outlineLevel="1">
      <c r="A376" s="190" t="s">
        <v>142</v>
      </c>
      <c r="B376" s="206">
        <f t="shared" si="58"/>
        <v>119700</v>
      </c>
      <c r="C376" s="197">
        <f>D376+900</f>
        <v>79800</v>
      </c>
      <c r="D376" s="207">
        <v>78900</v>
      </c>
      <c r="E376" s="210">
        <v>7.8</v>
      </c>
      <c r="F376" s="199">
        <v>10.58</v>
      </c>
      <c r="G376" s="195">
        <f t="shared" si="59"/>
        <v>82.524</v>
      </c>
      <c r="H376" s="197">
        <f t="shared" si="61"/>
        <v>6585.4152</v>
      </c>
    </row>
    <row r="377" spans="1:8" ht="16.5" customHeight="1" hidden="1" outlineLevel="1">
      <c r="A377" s="190" t="s">
        <v>161</v>
      </c>
      <c r="B377" s="206">
        <f t="shared" si="58"/>
        <v>119700</v>
      </c>
      <c r="C377" s="197">
        <f t="shared" si="56"/>
        <v>79800</v>
      </c>
      <c r="D377" s="207">
        <v>78900</v>
      </c>
      <c r="E377" s="210"/>
      <c r="F377" s="199">
        <v>9.82</v>
      </c>
      <c r="G377" s="195">
        <f t="shared" si="59"/>
        <v>0</v>
      </c>
      <c r="H377" s="197">
        <f t="shared" si="61"/>
        <v>0</v>
      </c>
    </row>
    <row r="378" spans="1:8" ht="16.5" customHeight="1" hidden="1" outlineLevel="1">
      <c r="A378" s="190" t="s">
        <v>162</v>
      </c>
      <c r="B378" s="206">
        <f t="shared" si="58"/>
        <v>119700</v>
      </c>
      <c r="C378" s="197">
        <f t="shared" si="56"/>
        <v>79800</v>
      </c>
      <c r="D378" s="207">
        <v>78900</v>
      </c>
      <c r="E378" s="210"/>
      <c r="F378" s="199">
        <v>12.53</v>
      </c>
      <c r="G378" s="195">
        <f t="shared" si="59"/>
        <v>0</v>
      </c>
      <c r="H378" s="197">
        <f t="shared" si="61"/>
        <v>0</v>
      </c>
    </row>
    <row r="379" spans="1:8" ht="16.5" customHeight="1" collapsed="1">
      <c r="A379" s="190" t="s">
        <v>146</v>
      </c>
      <c r="B379" s="206">
        <f t="shared" si="58"/>
        <v>119700</v>
      </c>
      <c r="C379" s="197">
        <f t="shared" si="56"/>
        <v>79800</v>
      </c>
      <c r="D379" s="207">
        <v>78900</v>
      </c>
      <c r="E379" s="210">
        <v>12</v>
      </c>
      <c r="F379" s="199">
        <v>14.7</v>
      </c>
      <c r="G379" s="195">
        <f t="shared" si="59"/>
        <v>176.39999999999998</v>
      </c>
      <c r="H379" s="197">
        <f t="shared" si="61"/>
        <v>14076.719999999998</v>
      </c>
    </row>
    <row r="380" spans="1:8" ht="16.5" customHeight="1">
      <c r="A380" s="190" t="s">
        <v>163</v>
      </c>
      <c r="B380" s="206">
        <f t="shared" si="58"/>
        <v>119700</v>
      </c>
      <c r="C380" s="197">
        <f t="shared" si="56"/>
        <v>79800</v>
      </c>
      <c r="D380" s="207">
        <v>78900</v>
      </c>
      <c r="E380" s="210">
        <v>7.8</v>
      </c>
      <c r="F380" s="199">
        <v>15.76</v>
      </c>
      <c r="G380" s="195">
        <f t="shared" si="59"/>
        <v>122.928</v>
      </c>
      <c r="H380" s="197">
        <f t="shared" si="61"/>
        <v>9809.654400000001</v>
      </c>
    </row>
    <row r="381" spans="1:8" ht="16.5" customHeight="1">
      <c r="A381" s="245" t="s">
        <v>147</v>
      </c>
      <c r="B381" s="206">
        <f t="shared" si="58"/>
        <v>119700</v>
      </c>
      <c r="C381" s="218">
        <f>D381+900</f>
        <v>79800</v>
      </c>
      <c r="D381" s="207">
        <v>78900</v>
      </c>
      <c r="E381" s="263">
        <v>6</v>
      </c>
      <c r="F381" s="219">
        <v>17.66</v>
      </c>
      <c r="G381" s="195">
        <f t="shared" si="59"/>
        <v>105.96000000000001</v>
      </c>
      <c r="H381" s="218">
        <f t="shared" si="61"/>
        <v>8455.608</v>
      </c>
    </row>
    <row r="382" spans="1:8" ht="16.5" customHeight="1">
      <c r="A382" s="185" t="s">
        <v>286</v>
      </c>
      <c r="B382" s="186"/>
      <c r="C382" s="239"/>
      <c r="D382" s="239"/>
      <c r="E382" s="273"/>
      <c r="F382" s="273"/>
      <c r="G382" s="274"/>
      <c r="H382" s="204"/>
    </row>
    <row r="383" spans="1:8" ht="16.5" customHeight="1">
      <c r="A383" s="275" t="s">
        <v>164</v>
      </c>
      <c r="B383" s="206">
        <f>C383*1.5</f>
        <v>85200</v>
      </c>
      <c r="C383" s="192">
        <f>D383+900</f>
        <v>56800</v>
      </c>
      <c r="D383" s="276">
        <v>55900</v>
      </c>
      <c r="E383" s="261">
        <v>6</v>
      </c>
      <c r="F383" s="194">
        <v>0.7</v>
      </c>
      <c r="G383" s="195">
        <v>4.2</v>
      </c>
      <c r="H383" s="192">
        <f aca="true" t="shared" si="62" ref="H383:H415">G383*C383/1000</f>
        <v>238.56</v>
      </c>
    </row>
    <row r="384" spans="1:8" ht="16.5" customHeight="1">
      <c r="A384" s="277" t="s">
        <v>165</v>
      </c>
      <c r="B384" s="206">
        <f aca="true" t="shared" si="63" ref="B384:B436">C384*1.5</f>
        <v>85200</v>
      </c>
      <c r="C384" s="197">
        <f aca="true" t="shared" si="64" ref="C384:C395">D384+900</f>
        <v>56800</v>
      </c>
      <c r="D384" s="276">
        <v>55900</v>
      </c>
      <c r="E384" s="210">
        <v>6</v>
      </c>
      <c r="F384" s="199">
        <v>1</v>
      </c>
      <c r="G384" s="203">
        <f>E384*F384</f>
        <v>6</v>
      </c>
      <c r="H384" s="197">
        <f t="shared" si="62"/>
        <v>340.8</v>
      </c>
    </row>
    <row r="385" spans="1:8" ht="16.5" customHeight="1">
      <c r="A385" s="277" t="s">
        <v>166</v>
      </c>
      <c r="B385" s="206">
        <f t="shared" si="63"/>
        <v>82950</v>
      </c>
      <c r="C385" s="197">
        <f t="shared" si="64"/>
        <v>55300</v>
      </c>
      <c r="D385" s="276">
        <v>54400</v>
      </c>
      <c r="E385" s="210">
        <v>6</v>
      </c>
      <c r="F385" s="199">
        <v>1.3</v>
      </c>
      <c r="G385" s="203">
        <v>8</v>
      </c>
      <c r="H385" s="197">
        <f t="shared" si="62"/>
        <v>442.4</v>
      </c>
    </row>
    <row r="386" spans="1:8" ht="16.5" customHeight="1">
      <c r="A386" s="277" t="s">
        <v>167</v>
      </c>
      <c r="B386" s="206">
        <f t="shared" si="63"/>
        <v>82950</v>
      </c>
      <c r="C386" s="197">
        <f t="shared" si="64"/>
        <v>55300</v>
      </c>
      <c r="D386" s="276">
        <v>54400</v>
      </c>
      <c r="E386" s="210">
        <v>6</v>
      </c>
      <c r="F386" s="199">
        <v>1.22</v>
      </c>
      <c r="G386" s="203">
        <f aca="true" t="shared" si="65" ref="G386:G436">E386*F386</f>
        <v>7.32</v>
      </c>
      <c r="H386" s="197">
        <f t="shared" si="62"/>
        <v>404.796</v>
      </c>
    </row>
    <row r="387" spans="1:8" ht="16.5" customHeight="1">
      <c r="A387" s="277" t="s">
        <v>168</v>
      </c>
      <c r="B387" s="206">
        <f t="shared" si="63"/>
        <v>82950</v>
      </c>
      <c r="C387" s="197">
        <f t="shared" si="64"/>
        <v>55300</v>
      </c>
      <c r="D387" s="276">
        <v>54400</v>
      </c>
      <c r="E387" s="210">
        <v>6</v>
      </c>
      <c r="F387" s="199">
        <v>1.5</v>
      </c>
      <c r="G387" s="203">
        <f t="shared" si="65"/>
        <v>9</v>
      </c>
      <c r="H387" s="197">
        <f t="shared" si="62"/>
        <v>497.7</v>
      </c>
    </row>
    <row r="388" spans="1:8" ht="16.5" customHeight="1">
      <c r="A388" s="277" t="s">
        <v>169</v>
      </c>
      <c r="B388" s="206">
        <f t="shared" si="63"/>
        <v>82950</v>
      </c>
      <c r="C388" s="197">
        <f t="shared" si="64"/>
        <v>55300</v>
      </c>
      <c r="D388" s="276">
        <v>54400</v>
      </c>
      <c r="E388" s="210">
        <v>6</v>
      </c>
      <c r="F388" s="199">
        <v>1.42</v>
      </c>
      <c r="G388" s="203">
        <v>9</v>
      </c>
      <c r="H388" s="197">
        <f t="shared" si="62"/>
        <v>497.7</v>
      </c>
    </row>
    <row r="389" spans="1:8" ht="16.5" customHeight="1">
      <c r="A389" s="277" t="s">
        <v>170</v>
      </c>
      <c r="B389" s="206">
        <f t="shared" si="63"/>
        <v>82950</v>
      </c>
      <c r="C389" s="197">
        <f t="shared" si="64"/>
        <v>55300</v>
      </c>
      <c r="D389" s="276">
        <v>54400</v>
      </c>
      <c r="E389" s="210">
        <v>6</v>
      </c>
      <c r="F389" s="199">
        <v>1.8</v>
      </c>
      <c r="G389" s="203">
        <v>11</v>
      </c>
      <c r="H389" s="197">
        <f t="shared" si="62"/>
        <v>608.3</v>
      </c>
    </row>
    <row r="390" spans="1:8" ht="16.5" customHeight="1">
      <c r="A390" s="277" t="s">
        <v>171</v>
      </c>
      <c r="B390" s="206">
        <f t="shared" si="63"/>
        <v>82950</v>
      </c>
      <c r="C390" s="197">
        <f t="shared" si="64"/>
        <v>55300</v>
      </c>
      <c r="D390" s="276">
        <v>54400</v>
      </c>
      <c r="E390" s="210">
        <v>6</v>
      </c>
      <c r="F390" s="199">
        <v>1.45</v>
      </c>
      <c r="G390" s="203">
        <v>9</v>
      </c>
      <c r="H390" s="197">
        <f t="shared" si="62"/>
        <v>497.7</v>
      </c>
    </row>
    <row r="391" spans="1:8" ht="16.5" customHeight="1">
      <c r="A391" s="277" t="s">
        <v>172</v>
      </c>
      <c r="B391" s="206">
        <f t="shared" si="63"/>
        <v>82950</v>
      </c>
      <c r="C391" s="197">
        <f t="shared" si="64"/>
        <v>55300</v>
      </c>
      <c r="D391" s="276">
        <v>54400</v>
      </c>
      <c r="E391" s="210">
        <v>6</v>
      </c>
      <c r="F391" s="199">
        <v>1.85</v>
      </c>
      <c r="G391" s="203">
        <f t="shared" si="65"/>
        <v>11.100000000000001</v>
      </c>
      <c r="H391" s="197">
        <f t="shared" si="62"/>
        <v>613.8300000000002</v>
      </c>
    </row>
    <row r="392" spans="1:8" ht="16.5" customHeight="1">
      <c r="A392" s="277" t="s">
        <v>173</v>
      </c>
      <c r="B392" s="206">
        <f t="shared" si="63"/>
        <v>82950</v>
      </c>
      <c r="C392" s="197">
        <f t="shared" si="64"/>
        <v>55300</v>
      </c>
      <c r="D392" s="276">
        <v>54400</v>
      </c>
      <c r="E392" s="210">
        <v>6</v>
      </c>
      <c r="F392" s="199">
        <v>1.6</v>
      </c>
      <c r="G392" s="203">
        <v>10</v>
      </c>
      <c r="H392" s="197">
        <f t="shared" si="62"/>
        <v>553</v>
      </c>
    </row>
    <row r="393" spans="1:8" ht="16.5" customHeight="1">
      <c r="A393" s="277" t="s">
        <v>174</v>
      </c>
      <c r="B393" s="206">
        <f t="shared" si="63"/>
        <v>82950</v>
      </c>
      <c r="C393" s="197">
        <f t="shared" si="64"/>
        <v>55300</v>
      </c>
      <c r="D393" s="276">
        <v>54400</v>
      </c>
      <c r="E393" s="210">
        <v>6</v>
      </c>
      <c r="F393" s="199">
        <v>2</v>
      </c>
      <c r="G393" s="203">
        <f t="shared" si="65"/>
        <v>12</v>
      </c>
      <c r="H393" s="197">
        <f t="shared" si="62"/>
        <v>663.6</v>
      </c>
    </row>
    <row r="394" spans="1:8" ht="16.5" customHeight="1">
      <c r="A394" s="277" t="s">
        <v>175</v>
      </c>
      <c r="B394" s="206">
        <f t="shared" si="63"/>
        <v>82950</v>
      </c>
      <c r="C394" s="197">
        <f t="shared" si="64"/>
        <v>55300</v>
      </c>
      <c r="D394" s="276">
        <v>54400</v>
      </c>
      <c r="E394" s="210">
        <v>6</v>
      </c>
      <c r="F394" s="199">
        <v>1.9</v>
      </c>
      <c r="G394" s="203">
        <f t="shared" si="65"/>
        <v>11.399999999999999</v>
      </c>
      <c r="H394" s="197">
        <f t="shared" si="62"/>
        <v>630.4199999999998</v>
      </c>
    </row>
    <row r="395" spans="1:8" ht="16.5" customHeight="1">
      <c r="A395" s="277" t="s">
        <v>176</v>
      </c>
      <c r="B395" s="206">
        <f t="shared" si="63"/>
        <v>82950</v>
      </c>
      <c r="C395" s="197">
        <f t="shared" si="64"/>
        <v>55300</v>
      </c>
      <c r="D395" s="276">
        <v>54400</v>
      </c>
      <c r="E395" s="210">
        <v>6</v>
      </c>
      <c r="F395" s="199">
        <v>2.5</v>
      </c>
      <c r="G395" s="203">
        <f t="shared" si="65"/>
        <v>15</v>
      </c>
      <c r="H395" s="197">
        <f t="shared" si="62"/>
        <v>829.5</v>
      </c>
    </row>
    <row r="396" spans="1:8" ht="16.5" customHeight="1">
      <c r="A396" s="277" t="s">
        <v>177</v>
      </c>
      <c r="B396" s="206">
        <f t="shared" si="63"/>
        <v>82950</v>
      </c>
      <c r="C396" s="197">
        <f>D396+900</f>
        <v>55300</v>
      </c>
      <c r="D396" s="276">
        <v>54400</v>
      </c>
      <c r="E396" s="210">
        <v>6</v>
      </c>
      <c r="F396" s="199">
        <v>3.5</v>
      </c>
      <c r="G396" s="203">
        <f t="shared" si="65"/>
        <v>21</v>
      </c>
      <c r="H396" s="197">
        <f t="shared" si="62"/>
        <v>1161.3</v>
      </c>
    </row>
    <row r="397" spans="1:8" ht="16.5" customHeight="1" collapsed="1">
      <c r="A397" s="277" t="s">
        <v>178</v>
      </c>
      <c r="B397" s="206">
        <f t="shared" si="63"/>
        <v>82950</v>
      </c>
      <c r="C397" s="197">
        <f aca="true" t="shared" si="66" ref="C397:C430">D397+900</f>
        <v>55300</v>
      </c>
      <c r="D397" s="276">
        <v>54400</v>
      </c>
      <c r="E397" s="210">
        <v>6</v>
      </c>
      <c r="F397" s="199">
        <v>1.82</v>
      </c>
      <c r="G397" s="203">
        <v>11</v>
      </c>
      <c r="H397" s="197">
        <f t="shared" si="62"/>
        <v>608.3</v>
      </c>
    </row>
    <row r="398" spans="1:8" ht="16.5" customHeight="1">
      <c r="A398" s="277" t="s">
        <v>179</v>
      </c>
      <c r="B398" s="206">
        <f t="shared" si="63"/>
        <v>82950</v>
      </c>
      <c r="C398" s="197">
        <f t="shared" si="66"/>
        <v>55300</v>
      </c>
      <c r="D398" s="276">
        <v>54400</v>
      </c>
      <c r="E398" s="210">
        <v>6</v>
      </c>
      <c r="F398" s="199">
        <v>2.4</v>
      </c>
      <c r="G398" s="203">
        <f t="shared" si="65"/>
        <v>14.399999999999999</v>
      </c>
      <c r="H398" s="197">
        <f t="shared" si="62"/>
        <v>796.3199999999999</v>
      </c>
    </row>
    <row r="399" spans="1:8" ht="16.5" customHeight="1">
      <c r="A399" s="277" t="s">
        <v>180</v>
      </c>
      <c r="B399" s="206">
        <f t="shared" si="63"/>
        <v>74850</v>
      </c>
      <c r="C399" s="197">
        <f t="shared" si="66"/>
        <v>49900</v>
      </c>
      <c r="D399" s="276">
        <v>49000</v>
      </c>
      <c r="E399" s="210">
        <v>6</v>
      </c>
      <c r="F399" s="199">
        <v>3</v>
      </c>
      <c r="G399" s="203">
        <f t="shared" si="65"/>
        <v>18</v>
      </c>
      <c r="H399" s="197">
        <f t="shared" si="62"/>
        <v>898.2</v>
      </c>
    </row>
    <row r="400" spans="1:8" ht="16.5" customHeight="1">
      <c r="A400" s="277" t="s">
        <v>181</v>
      </c>
      <c r="B400" s="206">
        <f t="shared" si="63"/>
        <v>74850</v>
      </c>
      <c r="C400" s="197">
        <f t="shared" si="66"/>
        <v>49900</v>
      </c>
      <c r="D400" s="276">
        <v>49000</v>
      </c>
      <c r="E400" s="210">
        <v>6</v>
      </c>
      <c r="F400" s="199">
        <v>4.33</v>
      </c>
      <c r="G400" s="203">
        <v>26</v>
      </c>
      <c r="H400" s="197">
        <f t="shared" si="62"/>
        <v>1297.4</v>
      </c>
    </row>
    <row r="401" spans="1:8" ht="16.5" customHeight="1">
      <c r="A401" s="277" t="s">
        <v>182</v>
      </c>
      <c r="B401" s="206">
        <f t="shared" si="63"/>
        <v>74850</v>
      </c>
      <c r="C401" s="197">
        <f t="shared" si="66"/>
        <v>49900</v>
      </c>
      <c r="D401" s="276">
        <v>49000</v>
      </c>
      <c r="E401" s="210">
        <v>6</v>
      </c>
      <c r="F401" s="199">
        <v>2.7</v>
      </c>
      <c r="G401" s="203">
        <f t="shared" si="65"/>
        <v>16.200000000000003</v>
      </c>
      <c r="H401" s="197">
        <f t="shared" si="62"/>
        <v>808.3800000000001</v>
      </c>
    </row>
    <row r="402" spans="1:8" ht="16.5" customHeight="1">
      <c r="A402" s="277" t="s">
        <v>183</v>
      </c>
      <c r="B402" s="206">
        <f t="shared" si="63"/>
        <v>74850</v>
      </c>
      <c r="C402" s="197">
        <f t="shared" si="66"/>
        <v>49900</v>
      </c>
      <c r="D402" s="276">
        <v>49000</v>
      </c>
      <c r="E402" s="210">
        <v>6</v>
      </c>
      <c r="F402" s="199">
        <v>3.91</v>
      </c>
      <c r="G402" s="203">
        <f t="shared" si="65"/>
        <v>23.46</v>
      </c>
      <c r="H402" s="197">
        <f t="shared" si="62"/>
        <v>1170.654</v>
      </c>
    </row>
    <row r="403" spans="1:8" ht="16.5" customHeight="1">
      <c r="A403" s="277" t="s">
        <v>184</v>
      </c>
      <c r="B403" s="206">
        <f t="shared" si="63"/>
        <v>74850</v>
      </c>
      <c r="C403" s="197">
        <f t="shared" si="66"/>
        <v>49900</v>
      </c>
      <c r="D403" s="276">
        <v>49000</v>
      </c>
      <c r="E403" s="210">
        <v>6</v>
      </c>
      <c r="F403" s="199">
        <v>3.07</v>
      </c>
      <c r="G403" s="203">
        <f t="shared" si="65"/>
        <v>18.419999999999998</v>
      </c>
      <c r="H403" s="197">
        <f t="shared" si="62"/>
        <v>919.1579999999999</v>
      </c>
    </row>
    <row r="404" spans="1:8" ht="16.5" customHeight="1">
      <c r="A404" s="277" t="s">
        <v>185</v>
      </c>
      <c r="B404" s="206">
        <f t="shared" si="63"/>
        <v>74850</v>
      </c>
      <c r="C404" s="197">
        <f t="shared" si="66"/>
        <v>49900</v>
      </c>
      <c r="D404" s="276">
        <v>49000</v>
      </c>
      <c r="E404" s="210">
        <v>6</v>
      </c>
      <c r="F404" s="199">
        <v>4.45</v>
      </c>
      <c r="G404" s="203">
        <v>27</v>
      </c>
      <c r="H404" s="197">
        <f t="shared" si="62"/>
        <v>1347.3</v>
      </c>
    </row>
    <row r="405" spans="1:8" ht="16.5" customHeight="1" hidden="1" outlineLevel="1">
      <c r="A405" s="277" t="s">
        <v>186</v>
      </c>
      <c r="B405" s="206">
        <f t="shared" si="63"/>
        <v>74850</v>
      </c>
      <c r="C405" s="197">
        <f t="shared" si="66"/>
        <v>49900</v>
      </c>
      <c r="D405" s="276">
        <v>49000</v>
      </c>
      <c r="E405" s="210">
        <v>6</v>
      </c>
      <c r="F405" s="199">
        <v>3.6</v>
      </c>
      <c r="G405" s="203">
        <v>22</v>
      </c>
      <c r="H405" s="197">
        <f>G405*C405/1000</f>
        <v>1097.8</v>
      </c>
    </row>
    <row r="406" spans="1:8" ht="16.5" customHeight="1" collapsed="1">
      <c r="A406" s="277" t="s">
        <v>187</v>
      </c>
      <c r="B406" s="206">
        <f t="shared" si="63"/>
        <v>74850</v>
      </c>
      <c r="C406" s="197">
        <f t="shared" si="66"/>
        <v>49900</v>
      </c>
      <c r="D406" s="276">
        <v>49000</v>
      </c>
      <c r="E406" s="364" t="s">
        <v>716</v>
      </c>
      <c r="F406" s="199">
        <v>5.46</v>
      </c>
      <c r="G406" s="203">
        <v>66</v>
      </c>
      <c r="H406" s="197">
        <f>G406*C406/1000</f>
        <v>3293.4</v>
      </c>
    </row>
    <row r="407" spans="1:8" ht="16.5" customHeight="1" hidden="1" outlineLevel="1">
      <c r="A407" s="277" t="s">
        <v>188</v>
      </c>
      <c r="B407" s="206">
        <f t="shared" si="63"/>
        <v>74850</v>
      </c>
      <c r="C407" s="197">
        <f t="shared" si="66"/>
        <v>49900</v>
      </c>
      <c r="D407" s="276">
        <v>49000</v>
      </c>
      <c r="E407" s="210">
        <v>6</v>
      </c>
      <c r="F407" s="199">
        <v>6.84</v>
      </c>
      <c r="G407" s="203">
        <f t="shared" si="65"/>
        <v>41.04</v>
      </c>
      <c r="H407" s="197">
        <f t="shared" si="62"/>
        <v>2047.896</v>
      </c>
    </row>
    <row r="408" spans="1:8" ht="16.5" customHeight="1" hidden="1" outlineLevel="1">
      <c r="A408" s="277" t="s">
        <v>189</v>
      </c>
      <c r="B408" s="206">
        <f t="shared" si="63"/>
        <v>74850</v>
      </c>
      <c r="C408" s="197">
        <f t="shared" si="66"/>
        <v>49900</v>
      </c>
      <c r="D408" s="276">
        <v>49000</v>
      </c>
      <c r="E408" s="210">
        <v>6</v>
      </c>
      <c r="F408" s="199">
        <v>3.8</v>
      </c>
      <c r="G408" s="203">
        <v>23</v>
      </c>
      <c r="H408" s="197">
        <f t="shared" si="62"/>
        <v>1147.7</v>
      </c>
    </row>
    <row r="409" spans="1:8" ht="16.5" customHeight="1" hidden="1" outlineLevel="1">
      <c r="A409" s="277" t="s">
        <v>190</v>
      </c>
      <c r="B409" s="206">
        <f t="shared" si="63"/>
        <v>74850</v>
      </c>
      <c r="C409" s="197">
        <f>D409+900</f>
        <v>49900</v>
      </c>
      <c r="D409" s="276">
        <v>49000</v>
      </c>
      <c r="E409" s="210">
        <v>6</v>
      </c>
      <c r="F409" s="199">
        <v>5.3</v>
      </c>
      <c r="G409" s="203">
        <f>E409*F409</f>
        <v>31.799999999999997</v>
      </c>
      <c r="H409" s="197">
        <f>G409*C409/1000</f>
        <v>1586.8199999999997</v>
      </c>
    </row>
    <row r="410" spans="1:8" ht="16.5" customHeight="1" collapsed="1">
      <c r="A410" s="277" t="s">
        <v>190</v>
      </c>
      <c r="B410" s="206">
        <f t="shared" si="63"/>
        <v>74850</v>
      </c>
      <c r="C410" s="197">
        <f t="shared" si="66"/>
        <v>49900</v>
      </c>
      <c r="D410" s="276">
        <v>49000</v>
      </c>
      <c r="E410" s="210">
        <v>12</v>
      </c>
      <c r="F410" s="199">
        <v>5.25</v>
      </c>
      <c r="G410" s="203">
        <f t="shared" si="65"/>
        <v>63</v>
      </c>
      <c r="H410" s="197">
        <f t="shared" si="62"/>
        <v>3143.7</v>
      </c>
    </row>
    <row r="411" spans="1:8" ht="16.5" customHeight="1" hidden="1" outlineLevel="1">
      <c r="A411" s="277" t="s">
        <v>191</v>
      </c>
      <c r="B411" s="206">
        <f t="shared" si="63"/>
        <v>74850</v>
      </c>
      <c r="C411" s="197">
        <f t="shared" si="66"/>
        <v>49900</v>
      </c>
      <c r="D411" s="276">
        <v>49000</v>
      </c>
      <c r="E411" s="210">
        <v>12</v>
      </c>
      <c r="F411" s="199">
        <v>6.82</v>
      </c>
      <c r="G411" s="203">
        <v>82</v>
      </c>
      <c r="H411" s="197">
        <f t="shared" si="62"/>
        <v>4091.8</v>
      </c>
    </row>
    <row r="412" spans="1:8" ht="16.5" customHeight="1" hidden="1" outlineLevel="1">
      <c r="A412" s="277" t="s">
        <v>192</v>
      </c>
      <c r="B412" s="206">
        <f t="shared" si="63"/>
        <v>74850</v>
      </c>
      <c r="C412" s="197">
        <f t="shared" si="66"/>
        <v>49900</v>
      </c>
      <c r="D412" s="276">
        <v>49000</v>
      </c>
      <c r="E412" s="210">
        <v>12</v>
      </c>
      <c r="F412" s="199">
        <v>6.11</v>
      </c>
      <c r="G412" s="203">
        <f t="shared" si="65"/>
        <v>73.32000000000001</v>
      </c>
      <c r="H412" s="197">
        <f t="shared" si="62"/>
        <v>3658.6680000000006</v>
      </c>
    </row>
    <row r="413" spans="1:8" ht="16.5" customHeight="1" collapsed="1">
      <c r="A413" s="277" t="s">
        <v>193</v>
      </c>
      <c r="B413" s="206">
        <f t="shared" si="63"/>
        <v>74850</v>
      </c>
      <c r="C413" s="197">
        <f t="shared" si="66"/>
        <v>49900</v>
      </c>
      <c r="D413" s="276">
        <v>49000</v>
      </c>
      <c r="E413" s="210">
        <v>12</v>
      </c>
      <c r="F413" s="199">
        <v>7.2</v>
      </c>
      <c r="G413" s="203">
        <f t="shared" si="65"/>
        <v>86.4</v>
      </c>
      <c r="H413" s="197">
        <f t="shared" si="62"/>
        <v>4311.36</v>
      </c>
    </row>
    <row r="414" spans="1:8" ht="16.5" customHeight="1">
      <c r="A414" s="277" t="s">
        <v>194</v>
      </c>
      <c r="B414" s="206">
        <f t="shared" si="63"/>
        <v>74850</v>
      </c>
      <c r="C414" s="197">
        <f t="shared" si="66"/>
        <v>49900</v>
      </c>
      <c r="D414" s="276">
        <v>49000</v>
      </c>
      <c r="E414" s="210">
        <v>12</v>
      </c>
      <c r="F414" s="199">
        <v>9.4</v>
      </c>
      <c r="G414" s="203">
        <v>113</v>
      </c>
      <c r="H414" s="197">
        <f t="shared" si="62"/>
        <v>5638.7</v>
      </c>
    </row>
    <row r="415" spans="1:8" ht="16.5" customHeight="1">
      <c r="A415" s="277" t="s">
        <v>195</v>
      </c>
      <c r="B415" s="206">
        <f t="shared" si="63"/>
        <v>74850</v>
      </c>
      <c r="C415" s="197">
        <f t="shared" si="66"/>
        <v>49900</v>
      </c>
      <c r="D415" s="276">
        <v>49000</v>
      </c>
      <c r="E415" s="210">
        <v>12</v>
      </c>
      <c r="F415" s="199">
        <v>9.03</v>
      </c>
      <c r="G415" s="203">
        <f t="shared" si="65"/>
        <v>108.35999999999999</v>
      </c>
      <c r="H415" s="197">
        <f t="shared" si="62"/>
        <v>5407.163999999999</v>
      </c>
    </row>
    <row r="416" spans="1:8" ht="16.5" customHeight="1">
      <c r="A416" s="277" t="s">
        <v>196</v>
      </c>
      <c r="B416" s="206">
        <f t="shared" si="63"/>
        <v>74850</v>
      </c>
      <c r="C416" s="197">
        <f t="shared" si="66"/>
        <v>49900</v>
      </c>
      <c r="D416" s="276">
        <v>49000</v>
      </c>
      <c r="E416" s="210">
        <v>12</v>
      </c>
      <c r="F416" s="199">
        <v>11.85</v>
      </c>
      <c r="G416" s="203">
        <f t="shared" si="65"/>
        <v>142.2</v>
      </c>
      <c r="H416" s="197">
        <f aca="true" t="shared" si="67" ref="H416:H436">G416*C416/1000</f>
        <v>7095.779999999999</v>
      </c>
    </row>
    <row r="417" spans="1:8" ht="16.5" customHeight="1">
      <c r="A417" s="277" t="s">
        <v>197</v>
      </c>
      <c r="B417" s="206">
        <f t="shared" si="63"/>
        <v>74850</v>
      </c>
      <c r="C417" s="197">
        <f t="shared" si="66"/>
        <v>49900</v>
      </c>
      <c r="D417" s="276">
        <v>49000</v>
      </c>
      <c r="E417" s="210">
        <v>12</v>
      </c>
      <c r="F417" s="199">
        <v>14.42</v>
      </c>
      <c r="G417" s="203">
        <f t="shared" si="65"/>
        <v>173.04</v>
      </c>
      <c r="H417" s="197">
        <f t="shared" si="67"/>
        <v>8634.696</v>
      </c>
    </row>
    <row r="418" spans="1:8" ht="16.5" customHeight="1">
      <c r="A418" s="277" t="s">
        <v>198</v>
      </c>
      <c r="B418" s="206">
        <f t="shared" si="63"/>
        <v>74850</v>
      </c>
      <c r="C418" s="197">
        <f t="shared" si="66"/>
        <v>49900</v>
      </c>
      <c r="D418" s="276">
        <v>49000</v>
      </c>
      <c r="E418" s="210">
        <v>12</v>
      </c>
      <c r="F418" s="199">
        <v>6.66</v>
      </c>
      <c r="G418" s="203">
        <v>80</v>
      </c>
      <c r="H418" s="197">
        <f t="shared" si="67"/>
        <v>3992</v>
      </c>
    </row>
    <row r="419" spans="1:8" ht="16.5" customHeight="1">
      <c r="A419" s="277" t="s">
        <v>199</v>
      </c>
      <c r="B419" s="206">
        <f t="shared" si="63"/>
        <v>74850</v>
      </c>
      <c r="C419" s="197">
        <f t="shared" si="66"/>
        <v>49900</v>
      </c>
      <c r="D419" s="276">
        <v>49000</v>
      </c>
      <c r="E419" s="210">
        <v>12</v>
      </c>
      <c r="F419" s="199">
        <v>8.7</v>
      </c>
      <c r="G419" s="203">
        <f t="shared" si="65"/>
        <v>104.39999999999999</v>
      </c>
      <c r="H419" s="197">
        <f t="shared" si="67"/>
        <v>5209.56</v>
      </c>
    </row>
    <row r="420" spans="1:8" ht="16.5" customHeight="1" hidden="1" outlineLevel="1">
      <c r="A420" s="277" t="s">
        <v>200</v>
      </c>
      <c r="B420" s="206">
        <f t="shared" si="63"/>
        <v>74850</v>
      </c>
      <c r="C420" s="197">
        <f t="shared" si="66"/>
        <v>49900</v>
      </c>
      <c r="D420" s="276">
        <v>49000</v>
      </c>
      <c r="E420" s="210">
        <v>12</v>
      </c>
      <c r="F420" s="199">
        <v>10.48</v>
      </c>
      <c r="G420" s="203">
        <v>126</v>
      </c>
      <c r="H420" s="197">
        <f t="shared" si="67"/>
        <v>6287.4</v>
      </c>
    </row>
    <row r="421" spans="1:8" ht="16.5" customHeight="1" hidden="1" outlineLevel="1">
      <c r="A421" s="277" t="s">
        <v>201</v>
      </c>
      <c r="B421" s="206">
        <f t="shared" si="63"/>
        <v>74850</v>
      </c>
      <c r="C421" s="197">
        <f t="shared" si="66"/>
        <v>49900</v>
      </c>
      <c r="D421" s="276">
        <v>49000</v>
      </c>
      <c r="E421" s="210">
        <v>12</v>
      </c>
      <c r="F421" s="199">
        <v>12.84</v>
      </c>
      <c r="G421" s="203">
        <f t="shared" si="65"/>
        <v>154.07999999999998</v>
      </c>
      <c r="H421" s="197">
        <f t="shared" si="67"/>
        <v>7688.591999999999</v>
      </c>
    </row>
    <row r="422" spans="1:8" ht="16.5" customHeight="1" hidden="1" outlineLevel="1">
      <c r="A422" s="277" t="s">
        <v>202</v>
      </c>
      <c r="B422" s="206">
        <f t="shared" si="63"/>
        <v>74850</v>
      </c>
      <c r="C422" s="197">
        <f t="shared" si="66"/>
        <v>49900</v>
      </c>
      <c r="D422" s="276">
        <v>49000</v>
      </c>
      <c r="E422" s="210">
        <v>12</v>
      </c>
      <c r="F422" s="199">
        <v>13</v>
      </c>
      <c r="G422" s="203">
        <f t="shared" si="65"/>
        <v>156</v>
      </c>
      <c r="H422" s="197">
        <f t="shared" si="67"/>
        <v>7784.4</v>
      </c>
    </row>
    <row r="423" spans="1:8" ht="16.5" customHeight="1" collapsed="1">
      <c r="A423" s="277" t="s">
        <v>483</v>
      </c>
      <c r="B423" s="206">
        <f t="shared" si="63"/>
        <v>74850</v>
      </c>
      <c r="C423" s="197">
        <f>D423+900</f>
        <v>49900</v>
      </c>
      <c r="D423" s="276">
        <v>49000</v>
      </c>
      <c r="E423" s="210">
        <v>12</v>
      </c>
      <c r="F423" s="199">
        <v>12</v>
      </c>
      <c r="G423" s="203">
        <f>E423*F423</f>
        <v>144</v>
      </c>
      <c r="H423" s="197">
        <f>G423*C423/1000</f>
        <v>7185.6</v>
      </c>
    </row>
    <row r="424" spans="1:8" ht="16.5" customHeight="1" hidden="1" outlineLevel="1">
      <c r="A424" s="277" t="s">
        <v>203</v>
      </c>
      <c r="B424" s="206">
        <f t="shared" si="63"/>
        <v>74850</v>
      </c>
      <c r="C424" s="197">
        <f t="shared" si="66"/>
        <v>49900</v>
      </c>
      <c r="D424" s="276">
        <v>49000</v>
      </c>
      <c r="E424" s="210">
        <v>12</v>
      </c>
      <c r="F424" s="199">
        <v>14.42</v>
      </c>
      <c r="G424" s="203">
        <f t="shared" si="65"/>
        <v>173.04</v>
      </c>
      <c r="H424" s="197">
        <f t="shared" si="67"/>
        <v>8634.696</v>
      </c>
    </row>
    <row r="425" spans="1:8" ht="16.5" customHeight="1" collapsed="1">
      <c r="A425" s="277" t="s">
        <v>204</v>
      </c>
      <c r="B425" s="206">
        <f t="shared" si="63"/>
        <v>74850</v>
      </c>
      <c r="C425" s="197">
        <f>D425+900</f>
        <v>49900</v>
      </c>
      <c r="D425" s="276">
        <v>49000</v>
      </c>
      <c r="E425" s="210">
        <v>12</v>
      </c>
      <c r="F425" s="199">
        <v>14.4</v>
      </c>
      <c r="G425" s="203">
        <v>173</v>
      </c>
      <c r="H425" s="197">
        <f>G425*C425/1000</f>
        <v>8632.7</v>
      </c>
    </row>
    <row r="426" spans="1:8" ht="16.5" customHeight="1" hidden="1" outlineLevel="1">
      <c r="A426" s="277" t="s">
        <v>205</v>
      </c>
      <c r="B426" s="206">
        <f t="shared" si="63"/>
        <v>74850</v>
      </c>
      <c r="C426" s="197">
        <f t="shared" si="66"/>
        <v>49900</v>
      </c>
      <c r="D426" s="276">
        <v>49000</v>
      </c>
      <c r="E426" s="210">
        <v>12</v>
      </c>
      <c r="F426" s="199">
        <v>17.6</v>
      </c>
      <c r="G426" s="203">
        <f t="shared" si="65"/>
        <v>211.20000000000002</v>
      </c>
      <c r="H426" s="197">
        <f t="shared" si="67"/>
        <v>10538.88</v>
      </c>
    </row>
    <row r="427" spans="1:8" ht="16.5" customHeight="1" hidden="1" outlineLevel="1">
      <c r="A427" s="277" t="s">
        <v>206</v>
      </c>
      <c r="B427" s="206">
        <f t="shared" si="63"/>
        <v>74850</v>
      </c>
      <c r="C427" s="197">
        <f t="shared" si="66"/>
        <v>49900</v>
      </c>
      <c r="D427" s="276">
        <v>49000</v>
      </c>
      <c r="E427" s="210">
        <v>12</v>
      </c>
      <c r="F427" s="199">
        <v>11.73</v>
      </c>
      <c r="G427" s="203">
        <f t="shared" si="65"/>
        <v>140.76</v>
      </c>
      <c r="H427" s="197">
        <f t="shared" si="67"/>
        <v>7023.924</v>
      </c>
    </row>
    <row r="428" spans="1:8" ht="16.5" customHeight="1" hidden="1" outlineLevel="1">
      <c r="A428" s="277" t="s">
        <v>207</v>
      </c>
      <c r="B428" s="206">
        <f t="shared" si="63"/>
        <v>74850</v>
      </c>
      <c r="C428" s="197">
        <f t="shared" si="66"/>
        <v>49900</v>
      </c>
      <c r="D428" s="276">
        <v>49000</v>
      </c>
      <c r="E428" s="210">
        <v>12</v>
      </c>
      <c r="F428" s="199">
        <v>14.58</v>
      </c>
      <c r="G428" s="203">
        <f t="shared" si="65"/>
        <v>174.96</v>
      </c>
      <c r="H428" s="197">
        <f t="shared" si="67"/>
        <v>8730.504</v>
      </c>
    </row>
    <row r="429" spans="1:8" ht="16.5" customHeight="1" collapsed="1">
      <c r="A429" s="277" t="s">
        <v>208</v>
      </c>
      <c r="B429" s="206">
        <f t="shared" si="63"/>
        <v>74850</v>
      </c>
      <c r="C429" s="197">
        <f t="shared" si="66"/>
        <v>49900</v>
      </c>
      <c r="D429" s="276">
        <v>49000</v>
      </c>
      <c r="E429" s="210">
        <v>12</v>
      </c>
      <c r="F429" s="199">
        <v>20.9</v>
      </c>
      <c r="G429" s="203">
        <f t="shared" si="65"/>
        <v>250.79999999999998</v>
      </c>
      <c r="H429" s="197">
        <f t="shared" si="67"/>
        <v>12514.92</v>
      </c>
    </row>
    <row r="430" spans="1:8" ht="16.5" customHeight="1" hidden="1" outlineLevel="1">
      <c r="A430" s="277" t="s">
        <v>209</v>
      </c>
      <c r="B430" s="206">
        <f t="shared" si="63"/>
        <v>74850</v>
      </c>
      <c r="C430" s="197">
        <f t="shared" si="66"/>
        <v>49900</v>
      </c>
      <c r="D430" s="276">
        <v>49000</v>
      </c>
      <c r="E430" s="210">
        <v>12</v>
      </c>
      <c r="F430" s="199">
        <v>14.87</v>
      </c>
      <c r="G430" s="203">
        <f t="shared" si="65"/>
        <v>178.44</v>
      </c>
      <c r="H430" s="197">
        <f t="shared" si="67"/>
        <v>8904.156</v>
      </c>
    </row>
    <row r="431" spans="1:8" ht="16.5" customHeight="1" hidden="1" outlineLevel="1">
      <c r="A431" s="277" t="s">
        <v>210</v>
      </c>
      <c r="B431" s="206">
        <f t="shared" si="63"/>
        <v>74850</v>
      </c>
      <c r="C431" s="197">
        <f aca="true" t="shared" si="68" ref="C431:C436">D431+900</f>
        <v>49900</v>
      </c>
      <c r="D431" s="276">
        <v>49000</v>
      </c>
      <c r="E431" s="210">
        <v>12</v>
      </c>
      <c r="F431" s="199">
        <v>23.83</v>
      </c>
      <c r="G431" s="203">
        <v>286</v>
      </c>
      <c r="H431" s="197">
        <f t="shared" si="67"/>
        <v>14271.4</v>
      </c>
    </row>
    <row r="432" spans="1:8" ht="16.5" customHeight="1" hidden="1" outlineLevel="1">
      <c r="A432" s="277" t="s">
        <v>211</v>
      </c>
      <c r="B432" s="206">
        <f t="shared" si="63"/>
        <v>74850</v>
      </c>
      <c r="C432" s="197">
        <f t="shared" si="68"/>
        <v>49900</v>
      </c>
      <c r="D432" s="276">
        <v>49000</v>
      </c>
      <c r="E432" s="210">
        <v>12</v>
      </c>
      <c r="F432" s="199">
        <v>28.3</v>
      </c>
      <c r="G432" s="203">
        <v>340</v>
      </c>
      <c r="H432" s="197">
        <f t="shared" si="67"/>
        <v>16966</v>
      </c>
    </row>
    <row r="433" spans="1:8" ht="16.5" customHeight="1" hidden="1" outlineLevel="1">
      <c r="A433" s="277" t="s">
        <v>212</v>
      </c>
      <c r="B433" s="206">
        <f t="shared" si="63"/>
        <v>74850</v>
      </c>
      <c r="C433" s="197">
        <f t="shared" si="68"/>
        <v>49900</v>
      </c>
      <c r="D433" s="276">
        <v>49000</v>
      </c>
      <c r="E433" s="210">
        <v>12</v>
      </c>
      <c r="F433" s="199">
        <v>27.14</v>
      </c>
      <c r="G433" s="203">
        <v>326</v>
      </c>
      <c r="H433" s="197">
        <f t="shared" si="67"/>
        <v>16267.4</v>
      </c>
    </row>
    <row r="434" spans="1:8" ht="16.5" customHeight="1" hidden="1" outlineLevel="1">
      <c r="A434" s="277" t="s">
        <v>213</v>
      </c>
      <c r="B434" s="206">
        <f t="shared" si="63"/>
        <v>74850</v>
      </c>
      <c r="C434" s="197">
        <f t="shared" si="68"/>
        <v>49900</v>
      </c>
      <c r="D434" s="276">
        <v>49000</v>
      </c>
      <c r="E434" s="210">
        <v>12</v>
      </c>
      <c r="F434" s="199">
        <v>32.3</v>
      </c>
      <c r="G434" s="203">
        <v>388</v>
      </c>
      <c r="H434" s="197">
        <f t="shared" si="67"/>
        <v>19361.2</v>
      </c>
    </row>
    <row r="435" spans="1:8" ht="16.5" customHeight="1" hidden="1" outlineLevel="1">
      <c r="A435" s="277" t="s">
        <v>214</v>
      </c>
      <c r="B435" s="206">
        <f t="shared" si="63"/>
        <v>74850</v>
      </c>
      <c r="C435" s="197">
        <f t="shared" si="68"/>
        <v>49900</v>
      </c>
      <c r="D435" s="276">
        <v>49000</v>
      </c>
      <c r="E435" s="210">
        <v>12</v>
      </c>
      <c r="F435" s="199">
        <v>47</v>
      </c>
      <c r="G435" s="203">
        <f t="shared" si="65"/>
        <v>564</v>
      </c>
      <c r="H435" s="197">
        <f t="shared" si="67"/>
        <v>28143.6</v>
      </c>
    </row>
    <row r="436" spans="1:8" s="278" customFormat="1" ht="16.5" customHeight="1" collapsed="1">
      <c r="A436" s="277" t="s">
        <v>215</v>
      </c>
      <c r="B436" s="206">
        <f t="shared" si="63"/>
        <v>100200</v>
      </c>
      <c r="C436" s="197">
        <f t="shared" si="68"/>
        <v>66800</v>
      </c>
      <c r="D436" s="264">
        <v>65900</v>
      </c>
      <c r="E436" s="210">
        <v>12</v>
      </c>
      <c r="F436" s="199">
        <v>86.5</v>
      </c>
      <c r="G436" s="203">
        <f t="shared" si="65"/>
        <v>1038</v>
      </c>
      <c r="H436" s="197">
        <f t="shared" si="67"/>
        <v>69338.4</v>
      </c>
    </row>
    <row r="437" spans="1:8" s="278" customFormat="1" ht="16.5" customHeight="1">
      <c r="A437" s="185" t="s">
        <v>32</v>
      </c>
      <c r="B437" s="186"/>
      <c r="C437" s="239"/>
      <c r="D437" s="239"/>
      <c r="E437" s="273"/>
      <c r="F437" s="273"/>
      <c r="G437" s="274"/>
      <c r="H437" s="204"/>
    </row>
    <row r="438" spans="1:8" s="278" customFormat="1" ht="16.5" customHeight="1">
      <c r="A438" s="230" t="s">
        <v>458</v>
      </c>
      <c r="B438" s="279">
        <f>C438*1.5</f>
        <v>45</v>
      </c>
      <c r="C438" s="280">
        <v>30</v>
      </c>
      <c r="D438" s="207">
        <f>C438/1.1</f>
        <v>27.27272727272727</v>
      </c>
      <c r="E438" s="281" t="s">
        <v>1</v>
      </c>
      <c r="F438" s="282"/>
      <c r="G438" s="283"/>
      <c r="H438" s="284"/>
    </row>
    <row r="439" spans="1:8" s="278" customFormat="1" ht="16.5" customHeight="1">
      <c r="A439" s="230" t="s">
        <v>462</v>
      </c>
      <c r="B439" s="279">
        <f aca="true" t="shared" si="69" ref="B439:B450">C439*1.5</f>
        <v>60</v>
      </c>
      <c r="C439" s="280">
        <v>40</v>
      </c>
      <c r="D439" s="207">
        <f aca="true" t="shared" si="70" ref="D439:D445">C439/1.1</f>
        <v>36.36363636363636</v>
      </c>
      <c r="E439" s="285" t="s">
        <v>1</v>
      </c>
      <c r="F439" s="282"/>
      <c r="G439" s="283"/>
      <c r="H439" s="284"/>
    </row>
    <row r="440" spans="1:8" s="278" customFormat="1" ht="16.5" customHeight="1">
      <c r="A440" s="230" t="s">
        <v>459</v>
      </c>
      <c r="B440" s="279">
        <f t="shared" si="69"/>
        <v>75</v>
      </c>
      <c r="C440" s="280">
        <v>50</v>
      </c>
      <c r="D440" s="207">
        <f t="shared" si="70"/>
        <v>45.45454545454545</v>
      </c>
      <c r="E440" s="285" t="s">
        <v>1</v>
      </c>
      <c r="F440" s="282"/>
      <c r="G440" s="283"/>
      <c r="H440" s="284"/>
    </row>
    <row r="441" spans="1:8" s="278" customFormat="1" ht="16.5" customHeight="1">
      <c r="A441" s="230" t="s">
        <v>461</v>
      </c>
      <c r="B441" s="279">
        <f t="shared" si="69"/>
        <v>90</v>
      </c>
      <c r="C441" s="280">
        <v>60</v>
      </c>
      <c r="D441" s="207">
        <f t="shared" si="70"/>
        <v>54.54545454545454</v>
      </c>
      <c r="E441" s="285" t="s">
        <v>1</v>
      </c>
      <c r="F441" s="282"/>
      <c r="G441" s="283"/>
      <c r="H441" s="284"/>
    </row>
    <row r="442" spans="1:8" s="278" customFormat="1" ht="16.5" customHeight="1">
      <c r="A442" s="230" t="s">
        <v>441</v>
      </c>
      <c r="B442" s="279">
        <f t="shared" si="69"/>
        <v>102</v>
      </c>
      <c r="C442" s="280">
        <v>68</v>
      </c>
      <c r="D442" s="207">
        <f t="shared" si="70"/>
        <v>61.81818181818181</v>
      </c>
      <c r="E442" s="285" t="s">
        <v>1</v>
      </c>
      <c r="F442" s="282"/>
      <c r="G442" s="283"/>
      <c r="H442" s="284"/>
    </row>
    <row r="443" spans="1:8" s="278" customFormat="1" ht="16.5" customHeight="1">
      <c r="A443" s="230" t="s">
        <v>460</v>
      </c>
      <c r="B443" s="279">
        <f t="shared" si="69"/>
        <v>135</v>
      </c>
      <c r="C443" s="280">
        <v>90</v>
      </c>
      <c r="D443" s="207">
        <f t="shared" si="70"/>
        <v>81.81818181818181</v>
      </c>
      <c r="E443" s="285" t="s">
        <v>1</v>
      </c>
      <c r="F443" s="282"/>
      <c r="G443" s="283"/>
      <c r="H443" s="284"/>
    </row>
    <row r="444" spans="1:8" s="278" customFormat="1" ht="16.5" customHeight="1">
      <c r="A444" s="230" t="s">
        <v>463</v>
      </c>
      <c r="B444" s="279">
        <f t="shared" si="69"/>
        <v>270</v>
      </c>
      <c r="C444" s="280">
        <v>180</v>
      </c>
      <c r="D444" s="207">
        <f t="shared" si="70"/>
        <v>163.63636363636363</v>
      </c>
      <c r="E444" s="285" t="s">
        <v>1</v>
      </c>
      <c r="F444" s="282"/>
      <c r="G444" s="283"/>
      <c r="H444" s="284"/>
    </row>
    <row r="445" spans="1:8" s="278" customFormat="1" ht="16.5" customHeight="1">
      <c r="A445" s="230" t="s">
        <v>464</v>
      </c>
      <c r="B445" s="279">
        <f t="shared" si="69"/>
        <v>405</v>
      </c>
      <c r="C445" s="280">
        <v>270</v>
      </c>
      <c r="D445" s="207">
        <f t="shared" si="70"/>
        <v>245.45454545454544</v>
      </c>
      <c r="E445" s="285" t="s">
        <v>1</v>
      </c>
      <c r="F445" s="282"/>
      <c r="G445" s="283"/>
      <c r="H445" s="284"/>
    </row>
    <row r="446" spans="1:8" s="278" customFormat="1" ht="16.5" customHeight="1">
      <c r="A446" s="286" t="s">
        <v>446</v>
      </c>
      <c r="B446" s="279">
        <f t="shared" si="69"/>
        <v>198</v>
      </c>
      <c r="C446" s="280">
        <f>D446*1.1</f>
        <v>132</v>
      </c>
      <c r="D446" s="207">
        <v>120</v>
      </c>
      <c r="E446" s="281" t="s">
        <v>1</v>
      </c>
      <c r="F446" s="282"/>
      <c r="G446" s="283"/>
      <c r="H446" s="284"/>
    </row>
    <row r="447" spans="1:8" s="278" customFormat="1" ht="16.5" customHeight="1">
      <c r="A447" s="287" t="s">
        <v>445</v>
      </c>
      <c r="B447" s="279">
        <f t="shared" si="69"/>
        <v>643.5000000000001</v>
      </c>
      <c r="C447" s="288">
        <f>D447*1.1</f>
        <v>429.00000000000006</v>
      </c>
      <c r="D447" s="214">
        <v>390</v>
      </c>
      <c r="E447" s="285" t="s">
        <v>1</v>
      </c>
      <c r="F447" s="287"/>
      <c r="G447" s="289"/>
      <c r="H447" s="290"/>
    </row>
    <row r="448" spans="1:8" s="278" customFormat="1" ht="16.5" customHeight="1">
      <c r="A448" s="287" t="s">
        <v>442</v>
      </c>
      <c r="B448" s="279">
        <f t="shared" si="69"/>
        <v>2805.0000000000005</v>
      </c>
      <c r="C448" s="288">
        <f>D448*1.1</f>
        <v>1870.0000000000002</v>
      </c>
      <c r="D448" s="214">
        <v>1700</v>
      </c>
      <c r="E448" s="285" t="s">
        <v>1</v>
      </c>
      <c r="F448" s="287"/>
      <c r="G448" s="289"/>
      <c r="H448" s="290"/>
    </row>
    <row r="449" spans="1:8" s="278" customFormat="1" ht="16.5" customHeight="1">
      <c r="A449" s="287" t="s">
        <v>443</v>
      </c>
      <c r="B449" s="279">
        <f t="shared" si="69"/>
        <v>6930</v>
      </c>
      <c r="C449" s="288">
        <f>D449*1.1</f>
        <v>4620</v>
      </c>
      <c r="D449" s="214">
        <v>4200</v>
      </c>
      <c r="E449" s="285" t="s">
        <v>1</v>
      </c>
      <c r="F449" s="287"/>
      <c r="G449" s="289"/>
      <c r="H449" s="290"/>
    </row>
    <row r="450" spans="1:8" s="278" customFormat="1" ht="16.5" customHeight="1">
      <c r="A450" s="287" t="s">
        <v>444</v>
      </c>
      <c r="B450" s="279">
        <f t="shared" si="69"/>
        <v>8580.000000000002</v>
      </c>
      <c r="C450" s="288">
        <f>D450*1.1</f>
        <v>5720.000000000001</v>
      </c>
      <c r="D450" s="214">
        <v>5200</v>
      </c>
      <c r="E450" s="285" t="s">
        <v>1</v>
      </c>
      <c r="F450" s="287"/>
      <c r="G450" s="289"/>
      <c r="H450" s="290"/>
    </row>
    <row r="451" spans="1:8" s="278" customFormat="1" ht="16.5" customHeight="1">
      <c r="A451" s="291" t="s">
        <v>31</v>
      </c>
      <c r="B451" s="292"/>
      <c r="C451" s="292"/>
      <c r="D451" s="292"/>
      <c r="E451" s="293"/>
      <c r="F451" s="294"/>
      <c r="G451" s="295"/>
      <c r="H451" s="296"/>
    </row>
    <row r="452" spans="1:8" s="278" customFormat="1" ht="16.5" customHeight="1">
      <c r="A452" s="205" t="s">
        <v>226</v>
      </c>
      <c r="B452" s="193">
        <f>C452*1.5</f>
        <v>236.25</v>
      </c>
      <c r="C452" s="280">
        <f>D452*1.05</f>
        <v>157.5</v>
      </c>
      <c r="D452" s="276">
        <v>150</v>
      </c>
      <c r="E452" s="281" t="s">
        <v>1</v>
      </c>
      <c r="F452" s="282"/>
      <c r="G452" s="283"/>
      <c r="H452" s="284"/>
    </row>
    <row r="453" spans="1:8" ht="18.75">
      <c r="A453" s="190" t="s">
        <v>227</v>
      </c>
      <c r="B453" s="193">
        <f>C453*1.5</f>
        <v>551.25</v>
      </c>
      <c r="C453" s="288">
        <f>D453*1.05</f>
        <v>367.5</v>
      </c>
      <c r="D453" s="214">
        <v>350</v>
      </c>
      <c r="E453" s="281" t="s">
        <v>1</v>
      </c>
      <c r="F453" s="287"/>
      <c r="G453" s="289"/>
      <c r="H453" s="290"/>
    </row>
    <row r="454" spans="1:8" ht="18.75">
      <c r="A454" s="190" t="s">
        <v>228</v>
      </c>
      <c r="B454" s="193">
        <f>C454*1.5</f>
        <v>945</v>
      </c>
      <c r="C454" s="288">
        <f>D454*1.05</f>
        <v>630</v>
      </c>
      <c r="D454" s="264">
        <v>600</v>
      </c>
      <c r="E454" s="281" t="s">
        <v>1</v>
      </c>
      <c r="F454" s="287"/>
      <c r="G454" s="289"/>
      <c r="H454" s="290"/>
    </row>
    <row r="455" spans="1:8" ht="16.5" customHeight="1">
      <c r="A455" s="190" t="s">
        <v>229</v>
      </c>
      <c r="B455" s="193">
        <f>C455*1.5</f>
        <v>3937.5</v>
      </c>
      <c r="C455" s="288">
        <f>D455*1.05</f>
        <v>2625</v>
      </c>
      <c r="D455" s="264">
        <v>2500</v>
      </c>
      <c r="E455" s="281" t="s">
        <v>1</v>
      </c>
      <c r="F455" s="287"/>
      <c r="G455" s="289"/>
      <c r="H455" s="290"/>
    </row>
    <row r="456" spans="1:8" ht="16.5" customHeight="1">
      <c r="A456" s="185" t="s">
        <v>342</v>
      </c>
      <c r="B456" s="186"/>
      <c r="C456" s="186"/>
      <c r="D456" s="186"/>
      <c r="E456" s="187"/>
      <c r="F456" s="187"/>
      <c r="G456" s="188"/>
      <c r="H456" s="297" t="s">
        <v>20</v>
      </c>
    </row>
    <row r="457" spans="1:8" ht="16.5" customHeight="1">
      <c r="A457" s="190" t="s">
        <v>25</v>
      </c>
      <c r="B457" s="191">
        <f>C457*1.5</f>
        <v>127350</v>
      </c>
      <c r="C457" s="197">
        <f>D457+900</f>
        <v>84900</v>
      </c>
      <c r="D457" s="212">
        <v>84000</v>
      </c>
      <c r="E457" s="190" t="s">
        <v>39</v>
      </c>
      <c r="F457" s="230"/>
      <c r="G457" s="298" t="s">
        <v>121</v>
      </c>
      <c r="H457" s="197">
        <f>5*C457/1000</f>
        <v>424.5</v>
      </c>
    </row>
    <row r="458" spans="1:8" ht="16.5" customHeight="1">
      <c r="A458" s="200" t="s">
        <v>343</v>
      </c>
      <c r="B458" s="191">
        <f>C458*1.5</f>
        <v>137850</v>
      </c>
      <c r="C458" s="197">
        <f>D458+900</f>
        <v>91900</v>
      </c>
      <c r="D458" s="191">
        <v>91000</v>
      </c>
      <c r="E458" s="200"/>
      <c r="F458" s="230"/>
      <c r="G458" s="298" t="s">
        <v>121</v>
      </c>
      <c r="H458" s="197">
        <f>5*C458/1000</f>
        <v>459.5</v>
      </c>
    </row>
    <row r="459" spans="1:8" ht="16.5" customHeight="1">
      <c r="A459" s="200" t="s">
        <v>344</v>
      </c>
      <c r="B459" s="191">
        <f>C459*1.5</f>
        <v>136200</v>
      </c>
      <c r="C459" s="197">
        <f>D459+900</f>
        <v>90800</v>
      </c>
      <c r="D459" s="191">
        <v>89900</v>
      </c>
      <c r="E459" s="200"/>
      <c r="F459" s="230"/>
      <c r="G459" s="298" t="s">
        <v>121</v>
      </c>
      <c r="H459" s="197">
        <f>5*C459/1000</f>
        <v>454</v>
      </c>
    </row>
    <row r="460" spans="1:8" ht="16.5" customHeight="1">
      <c r="A460" s="185" t="s">
        <v>30</v>
      </c>
      <c r="B460" s="186"/>
      <c r="C460" s="239"/>
      <c r="D460" s="186"/>
      <c r="E460" s="187"/>
      <c r="F460" s="187"/>
      <c r="G460" s="188"/>
      <c r="H460" s="189"/>
    </row>
    <row r="461" spans="1:8" ht="16.5" customHeight="1">
      <c r="A461" s="255" t="s">
        <v>68</v>
      </c>
      <c r="B461" s="259">
        <f>C461*1.5</f>
        <v>104700</v>
      </c>
      <c r="C461" s="197">
        <v>69800</v>
      </c>
      <c r="D461" s="259"/>
      <c r="E461" s="190">
        <v>45.3</v>
      </c>
      <c r="F461" s="190" t="s">
        <v>2</v>
      </c>
      <c r="G461" s="252"/>
      <c r="H461" s="197">
        <f>E461*C461/1000</f>
        <v>3161.94</v>
      </c>
    </row>
    <row r="462" spans="1:8" ht="16.5" customHeight="1">
      <c r="A462" s="185" t="s">
        <v>28</v>
      </c>
      <c r="B462" s="186"/>
      <c r="C462" s="239"/>
      <c r="D462" s="186"/>
      <c r="E462" s="187"/>
      <c r="F462" s="187"/>
      <c r="G462" s="188"/>
      <c r="H462" s="189"/>
    </row>
    <row r="463" spans="1:8" ht="16.5" customHeight="1">
      <c r="A463" s="211" t="s">
        <v>60</v>
      </c>
      <c r="B463" s="191">
        <f>C463*1.5</f>
        <v>109650</v>
      </c>
      <c r="C463" s="197">
        <f aca="true" t="shared" si="71" ref="C463:C470">D463+900</f>
        <v>73100</v>
      </c>
      <c r="D463" s="259">
        <v>72200</v>
      </c>
      <c r="E463" s="190"/>
      <c r="F463" s="190" t="s">
        <v>2</v>
      </c>
      <c r="G463" s="299">
        <v>61</v>
      </c>
      <c r="H463" s="197">
        <f>G463*C463/1000</f>
        <v>4459.1</v>
      </c>
    </row>
    <row r="464" spans="1:8" ht="16.5" customHeight="1">
      <c r="A464" s="211" t="s">
        <v>61</v>
      </c>
      <c r="B464" s="191">
        <f aca="true" t="shared" si="72" ref="B464:B470">C464*1.5</f>
        <v>96750</v>
      </c>
      <c r="C464" s="197">
        <f t="shared" si="71"/>
        <v>64500</v>
      </c>
      <c r="D464" s="259">
        <v>63600</v>
      </c>
      <c r="E464" s="190"/>
      <c r="F464" s="190" t="s">
        <v>2</v>
      </c>
      <c r="G464" s="299">
        <v>64</v>
      </c>
      <c r="H464" s="197">
        <f aca="true" t="shared" si="73" ref="H464:H470">G464*C464/1000</f>
        <v>4128</v>
      </c>
    </row>
    <row r="465" spans="1:8" ht="16.5" customHeight="1">
      <c r="A465" s="211" t="s">
        <v>62</v>
      </c>
      <c r="B465" s="191">
        <f t="shared" si="72"/>
        <v>94275</v>
      </c>
      <c r="C465" s="197">
        <f t="shared" si="71"/>
        <v>62850</v>
      </c>
      <c r="D465" s="259">
        <v>61950</v>
      </c>
      <c r="E465" s="190"/>
      <c r="F465" s="190" t="s">
        <v>2</v>
      </c>
      <c r="G465" s="299">
        <v>139</v>
      </c>
      <c r="H465" s="197">
        <f t="shared" si="73"/>
        <v>8736.15</v>
      </c>
    </row>
    <row r="466" spans="1:8" ht="16.5" customHeight="1">
      <c r="A466" s="211" t="s">
        <v>63</v>
      </c>
      <c r="B466" s="191">
        <f t="shared" si="72"/>
        <v>94275</v>
      </c>
      <c r="C466" s="197">
        <f t="shared" si="71"/>
        <v>62850</v>
      </c>
      <c r="D466" s="259">
        <v>61950</v>
      </c>
      <c r="E466" s="190"/>
      <c r="F466" s="190" t="s">
        <v>2</v>
      </c>
      <c r="G466" s="299">
        <v>62</v>
      </c>
      <c r="H466" s="197">
        <f t="shared" si="73"/>
        <v>3896.7</v>
      </c>
    </row>
    <row r="467" spans="1:8" ht="16.5" customHeight="1">
      <c r="A467" s="211" t="s">
        <v>64</v>
      </c>
      <c r="B467" s="191">
        <f t="shared" si="72"/>
        <v>94275</v>
      </c>
      <c r="C467" s="197">
        <f t="shared" si="71"/>
        <v>62850</v>
      </c>
      <c r="D467" s="259">
        <v>61950</v>
      </c>
      <c r="E467" s="190"/>
      <c r="F467" s="190" t="s">
        <v>2</v>
      </c>
      <c r="G467" s="299">
        <v>62</v>
      </c>
      <c r="H467" s="197">
        <f t="shared" si="73"/>
        <v>3896.7</v>
      </c>
    </row>
    <row r="468" spans="1:8" ht="16.5" customHeight="1">
      <c r="A468" s="211" t="s">
        <v>65</v>
      </c>
      <c r="B468" s="191">
        <f t="shared" si="72"/>
        <v>91125</v>
      </c>
      <c r="C468" s="197">
        <f t="shared" si="71"/>
        <v>60750</v>
      </c>
      <c r="D468" s="259">
        <v>59850</v>
      </c>
      <c r="E468" s="190"/>
      <c r="F468" s="190" t="s">
        <v>2</v>
      </c>
      <c r="G468" s="299">
        <v>112</v>
      </c>
      <c r="H468" s="197">
        <f t="shared" si="73"/>
        <v>6804</v>
      </c>
    </row>
    <row r="469" spans="1:8" ht="16.5" customHeight="1">
      <c r="A469" s="211" t="s">
        <v>66</v>
      </c>
      <c r="B469" s="191">
        <f t="shared" si="72"/>
        <v>79050</v>
      </c>
      <c r="C469" s="197">
        <f t="shared" si="71"/>
        <v>52700</v>
      </c>
      <c r="D469" s="259">
        <v>51800</v>
      </c>
      <c r="E469" s="190"/>
      <c r="F469" s="190" t="s">
        <v>2</v>
      </c>
      <c r="G469" s="299">
        <v>117</v>
      </c>
      <c r="H469" s="197">
        <f t="shared" si="73"/>
        <v>6165.9</v>
      </c>
    </row>
    <row r="470" spans="1:9" ht="16.5" customHeight="1">
      <c r="A470" s="211" t="s">
        <v>67</v>
      </c>
      <c r="B470" s="191">
        <f t="shared" si="72"/>
        <v>79050</v>
      </c>
      <c r="C470" s="197">
        <f t="shared" si="71"/>
        <v>52700</v>
      </c>
      <c r="D470" s="259">
        <v>51800</v>
      </c>
      <c r="E470" s="190"/>
      <c r="F470" s="190" t="s">
        <v>2</v>
      </c>
      <c r="G470" s="299">
        <v>116</v>
      </c>
      <c r="H470" s="197">
        <f t="shared" si="73"/>
        <v>6113.2</v>
      </c>
      <c r="I470" s="201"/>
    </row>
    <row r="471" spans="1:9" ht="16.5" customHeight="1">
      <c r="A471" s="185" t="s">
        <v>29</v>
      </c>
      <c r="B471" s="186"/>
      <c r="C471" s="186"/>
      <c r="D471" s="186"/>
      <c r="E471" s="187"/>
      <c r="F471" s="187"/>
      <c r="G471" s="188"/>
      <c r="H471" s="189"/>
      <c r="I471" s="201"/>
    </row>
    <row r="472" spans="1:9" ht="16.5" customHeight="1">
      <c r="A472" s="211" t="s">
        <v>484</v>
      </c>
      <c r="B472" s="191">
        <f>C472*1.5</f>
        <v>97500</v>
      </c>
      <c r="C472" s="197">
        <f>D472+900</f>
        <v>65000</v>
      </c>
      <c r="D472" s="259">
        <v>64100</v>
      </c>
      <c r="E472" s="190"/>
      <c r="F472" s="190" t="s">
        <v>2</v>
      </c>
      <c r="G472" s="252"/>
      <c r="H472" s="197">
        <f>C472*E472/1000</f>
        <v>0</v>
      </c>
      <c r="I472" s="201"/>
    </row>
    <row r="473" spans="1:9" ht="16.5" customHeight="1">
      <c r="A473" s="211" t="s">
        <v>486</v>
      </c>
      <c r="B473" s="191">
        <f>C473*1.5</f>
        <v>97500</v>
      </c>
      <c r="C473" s="197">
        <f>D473+900</f>
        <v>65000</v>
      </c>
      <c r="D473" s="259">
        <v>64100</v>
      </c>
      <c r="E473" s="190"/>
      <c r="F473" s="190" t="s">
        <v>2</v>
      </c>
      <c r="G473" s="252"/>
      <c r="H473" s="197">
        <f>C473*E473/1000</f>
        <v>0</v>
      </c>
      <c r="I473" s="201"/>
    </row>
    <row r="474" spans="1:9" ht="16.5" customHeight="1">
      <c r="A474" s="211" t="s">
        <v>485</v>
      </c>
      <c r="B474" s="191">
        <f>C474*1.5</f>
        <v>97500</v>
      </c>
      <c r="C474" s="197">
        <f>D474+900</f>
        <v>65000</v>
      </c>
      <c r="D474" s="259">
        <v>64100</v>
      </c>
      <c r="E474" s="190"/>
      <c r="F474" s="190" t="s">
        <v>2</v>
      </c>
      <c r="G474" s="252"/>
      <c r="H474" s="197">
        <f>C474*E474/1000</f>
        <v>0</v>
      </c>
      <c r="I474" s="201"/>
    </row>
    <row r="475" spans="1:9" ht="16.5" customHeight="1">
      <c r="A475" s="185" t="s">
        <v>27</v>
      </c>
      <c r="B475" s="186"/>
      <c r="C475" s="239"/>
      <c r="D475" s="186"/>
      <c r="E475" s="187"/>
      <c r="F475" s="187"/>
      <c r="G475" s="188"/>
      <c r="H475" s="189"/>
      <c r="I475" s="201"/>
    </row>
    <row r="476" spans="1:9" ht="16.5" customHeight="1">
      <c r="A476" s="211" t="s">
        <v>494</v>
      </c>
      <c r="B476" s="191">
        <f>C476*1.5</f>
        <v>74550</v>
      </c>
      <c r="C476" s="197">
        <f>D476+900</f>
        <v>49700</v>
      </c>
      <c r="D476" s="212">
        <v>48800</v>
      </c>
      <c r="E476" s="300" t="s">
        <v>2</v>
      </c>
      <c r="F476" s="200"/>
      <c r="G476" s="301"/>
      <c r="H476" s="197"/>
      <c r="I476" s="201"/>
    </row>
    <row r="477" spans="1:9" ht="18.75">
      <c r="A477" s="211" t="s">
        <v>58</v>
      </c>
      <c r="B477" s="191">
        <f>C477*1.5</f>
        <v>82050</v>
      </c>
      <c r="C477" s="197">
        <f>D477+900</f>
        <v>54700</v>
      </c>
      <c r="D477" s="212">
        <v>53800</v>
      </c>
      <c r="E477" s="190">
        <v>3</v>
      </c>
      <c r="F477" s="200">
        <v>0.099</v>
      </c>
      <c r="G477" s="302">
        <f>E477*F477</f>
        <v>0.29700000000000004</v>
      </c>
      <c r="H477" s="197">
        <f>G477*C477/1000</f>
        <v>16.245900000000002</v>
      </c>
      <c r="I477" s="201"/>
    </row>
    <row r="478" spans="1:9" ht="16.5" customHeight="1">
      <c r="A478" s="211" t="s">
        <v>495</v>
      </c>
      <c r="B478" s="191">
        <f>C478*1.5</f>
        <v>74550</v>
      </c>
      <c r="C478" s="197">
        <f>D478+900</f>
        <v>49700</v>
      </c>
      <c r="D478" s="212">
        <v>48800</v>
      </c>
      <c r="E478" s="300" t="s">
        <v>2</v>
      </c>
      <c r="F478" s="200"/>
      <c r="G478" s="302"/>
      <c r="H478" s="197"/>
      <c r="I478" s="201"/>
    </row>
    <row r="479" spans="1:9" ht="16.5" customHeight="1">
      <c r="A479" s="211" t="s">
        <v>59</v>
      </c>
      <c r="B479" s="191">
        <f>C479*1.5</f>
        <v>82050</v>
      </c>
      <c r="C479" s="197">
        <f>D479+900</f>
        <v>54700</v>
      </c>
      <c r="D479" s="212">
        <v>53800</v>
      </c>
      <c r="E479" s="190">
        <v>3</v>
      </c>
      <c r="F479" s="200">
        <v>0.154</v>
      </c>
      <c r="G479" s="302">
        <f>E479*F479</f>
        <v>0.46199999999999997</v>
      </c>
      <c r="H479" s="197">
        <f>G479*C479/1000</f>
        <v>25.271399999999996</v>
      </c>
      <c r="I479" s="201"/>
    </row>
    <row r="480" spans="1:9" ht="39.75" customHeight="1">
      <c r="A480" s="185" t="s">
        <v>391</v>
      </c>
      <c r="B480" s="228" t="s">
        <v>400</v>
      </c>
      <c r="C480" s="303" t="s">
        <v>398</v>
      </c>
      <c r="D480" s="303" t="s">
        <v>399</v>
      </c>
      <c r="E480" s="187"/>
      <c r="F480" s="187"/>
      <c r="G480" s="188"/>
      <c r="H480" s="204"/>
      <c r="I480" s="201"/>
    </row>
    <row r="481" spans="1:9" ht="16.5" customHeight="1">
      <c r="A481" s="304" t="s">
        <v>392</v>
      </c>
      <c r="B481" s="191">
        <v>200</v>
      </c>
      <c r="C481" s="229">
        <f>B481*4.5</f>
        <v>900</v>
      </c>
      <c r="D481" s="259">
        <f>B481*6</f>
        <v>1200</v>
      </c>
      <c r="E481" s="372" t="s">
        <v>401</v>
      </c>
      <c r="F481" s="373"/>
      <c r="G481" s="373"/>
      <c r="H481" s="374"/>
      <c r="I481" s="201"/>
    </row>
    <row r="482" spans="1:9" ht="16.5" customHeight="1">
      <c r="A482" s="190" t="s">
        <v>395</v>
      </c>
      <c r="B482" s="191">
        <v>303</v>
      </c>
      <c r="C482" s="229">
        <f aca="true" t="shared" si="74" ref="C482:C488">B482*4.5</f>
        <v>1363.5</v>
      </c>
      <c r="D482" s="259">
        <f aca="true" t="shared" si="75" ref="D482:D488">B482*6</f>
        <v>1818</v>
      </c>
      <c r="E482" s="372" t="s">
        <v>402</v>
      </c>
      <c r="F482" s="373"/>
      <c r="G482" s="373"/>
      <c r="H482" s="374"/>
      <c r="I482" s="201"/>
    </row>
    <row r="483" spans="1:9" ht="16.5" customHeight="1">
      <c r="A483" s="190" t="s">
        <v>196</v>
      </c>
      <c r="B483" s="191">
        <v>102</v>
      </c>
      <c r="C483" s="229">
        <f t="shared" si="74"/>
        <v>459</v>
      </c>
      <c r="D483" s="259">
        <f t="shared" si="75"/>
        <v>612</v>
      </c>
      <c r="E483" s="372" t="s">
        <v>403</v>
      </c>
      <c r="F483" s="373"/>
      <c r="G483" s="373"/>
      <c r="H483" s="374"/>
      <c r="I483" s="201"/>
    </row>
    <row r="484" spans="1:9" ht="16.5" customHeight="1">
      <c r="A484" s="190" t="s">
        <v>197</v>
      </c>
      <c r="B484" s="191">
        <v>154</v>
      </c>
      <c r="C484" s="229">
        <f t="shared" si="74"/>
        <v>693</v>
      </c>
      <c r="D484" s="259">
        <f t="shared" si="75"/>
        <v>924</v>
      </c>
      <c r="E484" s="372" t="s">
        <v>404</v>
      </c>
      <c r="F484" s="373"/>
      <c r="G484" s="373"/>
      <c r="H484" s="374"/>
      <c r="I484" s="201"/>
    </row>
    <row r="485" spans="1:9" ht="16.5" customHeight="1">
      <c r="A485" s="190" t="s">
        <v>393</v>
      </c>
      <c r="B485" s="191">
        <v>70</v>
      </c>
      <c r="C485" s="229">
        <f t="shared" si="74"/>
        <v>315</v>
      </c>
      <c r="D485" s="259">
        <f t="shared" si="75"/>
        <v>420</v>
      </c>
      <c r="E485" s="372" t="s">
        <v>405</v>
      </c>
      <c r="F485" s="373"/>
      <c r="G485" s="373"/>
      <c r="H485" s="374"/>
      <c r="I485" s="201"/>
    </row>
    <row r="486" spans="1:9" ht="16.5" customHeight="1">
      <c r="A486" s="190" t="s">
        <v>396</v>
      </c>
      <c r="B486" s="191">
        <v>104</v>
      </c>
      <c r="C486" s="229">
        <f t="shared" si="74"/>
        <v>468</v>
      </c>
      <c r="D486" s="259">
        <f t="shared" si="75"/>
        <v>624</v>
      </c>
      <c r="E486" s="372" t="s">
        <v>406</v>
      </c>
      <c r="F486" s="373"/>
      <c r="G486" s="373"/>
      <c r="H486" s="374"/>
      <c r="I486" s="201"/>
    </row>
    <row r="487" spans="1:9" ht="16.5" customHeight="1">
      <c r="A487" s="190" t="s">
        <v>394</v>
      </c>
      <c r="B487" s="191">
        <v>53</v>
      </c>
      <c r="C487" s="229">
        <f t="shared" si="74"/>
        <v>238.5</v>
      </c>
      <c r="D487" s="259">
        <f t="shared" si="75"/>
        <v>318</v>
      </c>
      <c r="E487" s="372" t="s">
        <v>407</v>
      </c>
      <c r="F487" s="373"/>
      <c r="G487" s="373"/>
      <c r="H487" s="374"/>
      <c r="I487" s="201"/>
    </row>
    <row r="488" spans="1:9" ht="16.5" customHeight="1">
      <c r="A488" s="245" t="s">
        <v>397</v>
      </c>
      <c r="B488" s="191">
        <v>79</v>
      </c>
      <c r="C488" s="229">
        <f t="shared" si="74"/>
        <v>355.5</v>
      </c>
      <c r="D488" s="259">
        <f t="shared" si="75"/>
        <v>474</v>
      </c>
      <c r="E488" s="372" t="s">
        <v>408</v>
      </c>
      <c r="F488" s="373"/>
      <c r="G488" s="373"/>
      <c r="H488" s="374"/>
      <c r="I488" s="201"/>
    </row>
    <row r="489" spans="1:9" ht="16.5" customHeight="1">
      <c r="A489" s="185" t="s">
        <v>26</v>
      </c>
      <c r="B489" s="186"/>
      <c r="C489" s="239" t="s">
        <v>230</v>
      </c>
      <c r="D489" s="186"/>
      <c r="E489" s="305"/>
      <c r="F489" s="187"/>
      <c r="G489" s="187"/>
      <c r="H489" s="204"/>
      <c r="I489" s="201"/>
    </row>
    <row r="490" spans="1:9" ht="16.5" customHeight="1">
      <c r="A490" s="190" t="s">
        <v>221</v>
      </c>
      <c r="B490" s="191">
        <f>C490*1.5</f>
        <v>261</v>
      </c>
      <c r="C490" s="229">
        <v>174</v>
      </c>
      <c r="D490" s="259"/>
      <c r="E490" s="190" t="s">
        <v>231</v>
      </c>
      <c r="F490" s="230"/>
      <c r="G490" s="190"/>
      <c r="H490" s="197">
        <f>C490*15</f>
        <v>2610</v>
      </c>
      <c r="I490" s="201"/>
    </row>
    <row r="491" spans="1:9" ht="16.5" customHeight="1">
      <c r="A491" s="190" t="s">
        <v>222</v>
      </c>
      <c r="B491" s="191">
        <f>C491*1.5</f>
        <v>217.5</v>
      </c>
      <c r="C491" s="229">
        <v>145</v>
      </c>
      <c r="D491" s="259"/>
      <c r="E491" s="190" t="s">
        <v>231</v>
      </c>
      <c r="F491" s="230"/>
      <c r="G491" s="306"/>
      <c r="H491" s="197">
        <f>C491*15</f>
        <v>2175</v>
      </c>
      <c r="I491" s="201"/>
    </row>
    <row r="492" spans="1:11" s="278" customFormat="1" ht="16.5" customHeight="1">
      <c r="A492" s="190" t="s">
        <v>225</v>
      </c>
      <c r="B492" s="191">
        <f>C492*1.5</f>
        <v>183</v>
      </c>
      <c r="C492" s="229">
        <v>122</v>
      </c>
      <c r="D492" s="259"/>
      <c r="E492" s="190" t="s">
        <v>231</v>
      </c>
      <c r="F492" s="230"/>
      <c r="G492" s="190"/>
      <c r="H492" s="197">
        <f>C492*15</f>
        <v>1830</v>
      </c>
      <c r="J492" s="307"/>
      <c r="K492" s="307"/>
    </row>
    <row r="493" spans="1:11" s="278" customFormat="1" ht="16.5" customHeight="1">
      <c r="A493" s="190" t="s">
        <v>223</v>
      </c>
      <c r="B493" s="191">
        <f>C493*1.5</f>
        <v>183</v>
      </c>
      <c r="C493" s="229">
        <v>122</v>
      </c>
      <c r="D493" s="259"/>
      <c r="E493" s="190" t="s">
        <v>231</v>
      </c>
      <c r="F493" s="230"/>
      <c r="G493" s="190"/>
      <c r="H493" s="197">
        <f>C493*15</f>
        <v>1830</v>
      </c>
      <c r="J493" s="307"/>
      <c r="K493" s="307"/>
    </row>
    <row r="494" spans="1:8" ht="18.75">
      <c r="A494" s="190" t="s">
        <v>224</v>
      </c>
      <c r="B494" s="191">
        <f>C494*1.5</f>
        <v>183</v>
      </c>
      <c r="C494" s="229">
        <v>122</v>
      </c>
      <c r="D494" s="259"/>
      <c r="E494" s="190" t="s">
        <v>231</v>
      </c>
      <c r="F494" s="230"/>
      <c r="G494" s="190"/>
      <c r="H494" s="197">
        <f>C494*15</f>
        <v>1830</v>
      </c>
    </row>
    <row r="495" spans="1:8" ht="33" customHeight="1">
      <c r="A495" s="181" t="s">
        <v>429</v>
      </c>
      <c r="B495" s="308"/>
      <c r="C495" s="182" t="s">
        <v>427</v>
      </c>
      <c r="D495" s="182" t="s">
        <v>428</v>
      </c>
      <c r="E495" s="181" t="s">
        <v>415</v>
      </c>
      <c r="F495" s="309" t="s">
        <v>413</v>
      </c>
      <c r="G495" s="309" t="s">
        <v>438</v>
      </c>
      <c r="H495" s="182" t="s">
        <v>437</v>
      </c>
    </row>
    <row r="496" spans="1:8" ht="18.75">
      <c r="A496" s="310" t="s">
        <v>412</v>
      </c>
      <c r="B496" s="311"/>
      <c r="C496" s="311"/>
      <c r="D496" s="311"/>
      <c r="E496" s="312"/>
      <c r="F496" s="312"/>
      <c r="G496" s="312"/>
      <c r="H496" s="313"/>
    </row>
    <row r="497" spans="1:8" ht="18.75">
      <c r="A497" s="314" t="s">
        <v>421</v>
      </c>
      <c r="B497" s="315"/>
      <c r="C497" s="316">
        <v>2</v>
      </c>
      <c r="D497" s="316">
        <v>2.5</v>
      </c>
      <c r="E497" s="317" t="s">
        <v>416</v>
      </c>
      <c r="F497" s="314">
        <v>14</v>
      </c>
      <c r="G497" s="298"/>
      <c r="H497" s="318">
        <v>2335</v>
      </c>
    </row>
    <row r="498" spans="1:8" ht="18.75" customHeight="1">
      <c r="A498" s="310" t="s">
        <v>465</v>
      </c>
      <c r="B498" s="311"/>
      <c r="C498" s="311"/>
      <c r="D498" s="319"/>
      <c r="E498" s="320"/>
      <c r="F498" s="320"/>
      <c r="G498" s="320"/>
      <c r="H498" s="321"/>
    </row>
    <row r="499" spans="1:8" ht="18.75">
      <c r="A499" s="314" t="s">
        <v>426</v>
      </c>
      <c r="B499" s="315"/>
      <c r="C499" s="316">
        <v>0.45</v>
      </c>
      <c r="D499" s="316">
        <v>0.6</v>
      </c>
      <c r="E499" s="317" t="s">
        <v>420</v>
      </c>
      <c r="F499" s="314">
        <v>5.56</v>
      </c>
      <c r="G499" s="322">
        <v>2.6</v>
      </c>
      <c r="H499" s="318">
        <v>902</v>
      </c>
    </row>
    <row r="500" spans="1:8" ht="18.75">
      <c r="A500" s="314" t="s">
        <v>425</v>
      </c>
      <c r="B500" s="315"/>
      <c r="C500" s="316">
        <v>0.5</v>
      </c>
      <c r="D500" s="316">
        <v>0.75</v>
      </c>
      <c r="E500" s="317" t="s">
        <v>419</v>
      </c>
      <c r="F500" s="314">
        <v>6.25</v>
      </c>
      <c r="G500" s="322">
        <v>3.5</v>
      </c>
      <c r="H500" s="318">
        <v>1210</v>
      </c>
    </row>
    <row r="501" spans="1:8" ht="18.75">
      <c r="A501" s="314" t="s">
        <v>424</v>
      </c>
      <c r="B501" s="315"/>
      <c r="C501" s="316">
        <v>0.5</v>
      </c>
      <c r="D501" s="316">
        <v>0.75</v>
      </c>
      <c r="E501" s="317" t="s">
        <v>419</v>
      </c>
      <c r="F501" s="314">
        <v>6.25</v>
      </c>
      <c r="G501" s="322">
        <v>2.6</v>
      </c>
      <c r="H501" s="318">
        <v>909</v>
      </c>
    </row>
    <row r="502" spans="1:8" ht="18.75">
      <c r="A502" s="314" t="s">
        <v>423</v>
      </c>
      <c r="B502" s="315"/>
      <c r="C502" s="316">
        <v>0.5</v>
      </c>
      <c r="D502" s="316">
        <v>0.75</v>
      </c>
      <c r="E502" s="317" t="s">
        <v>418</v>
      </c>
      <c r="F502" s="314">
        <v>10</v>
      </c>
      <c r="G502" s="322"/>
      <c r="H502" s="318">
        <v>918</v>
      </c>
    </row>
    <row r="503" spans="1:8" ht="18.75">
      <c r="A503" s="314" t="s">
        <v>422</v>
      </c>
      <c r="B503" s="315"/>
      <c r="C503" s="316">
        <v>0.5</v>
      </c>
      <c r="D503" s="316">
        <v>0.75</v>
      </c>
      <c r="E503" s="317" t="s">
        <v>417</v>
      </c>
      <c r="F503" s="314">
        <v>12.5</v>
      </c>
      <c r="G503" s="322">
        <v>2.6</v>
      </c>
      <c r="H503" s="318">
        <v>925</v>
      </c>
    </row>
    <row r="504" spans="1:8" ht="50.25" customHeight="1">
      <c r="A504" s="375" t="s">
        <v>298</v>
      </c>
      <c r="B504" s="375"/>
      <c r="C504" s="375"/>
      <c r="D504" s="375"/>
      <c r="E504" s="375"/>
      <c r="F504" s="375"/>
      <c r="G504" s="375"/>
      <c r="H504" s="375"/>
    </row>
    <row r="505" spans="1:8" ht="20.25">
      <c r="A505" s="371" t="s">
        <v>292</v>
      </c>
      <c r="B505" s="371"/>
      <c r="C505" s="371"/>
      <c r="D505" s="371"/>
      <c r="E505" s="371"/>
      <c r="F505" s="371"/>
      <c r="G505" s="371"/>
      <c r="H505" s="371"/>
    </row>
    <row r="506" spans="1:8" ht="20.25">
      <c r="A506" s="371" t="s">
        <v>291</v>
      </c>
      <c r="B506" s="371"/>
      <c r="C506" s="371"/>
      <c r="D506" s="371"/>
      <c r="E506" s="371"/>
      <c r="F506" s="371"/>
      <c r="G506" s="371"/>
      <c r="H506" s="371"/>
    </row>
    <row r="507" spans="1:8" ht="20.25">
      <c r="A507" s="371" t="s">
        <v>293</v>
      </c>
      <c r="B507" s="371"/>
      <c r="C507" s="371"/>
      <c r="D507" s="371"/>
      <c r="E507" s="371"/>
      <c r="F507" s="371"/>
      <c r="G507" s="371"/>
      <c r="H507" s="371"/>
    </row>
    <row r="508" spans="1:8" ht="10.5" customHeight="1">
      <c r="A508" s="323"/>
      <c r="B508" s="324"/>
      <c r="C508" s="324"/>
      <c r="D508" s="324"/>
      <c r="E508" s="323"/>
      <c r="F508" s="323"/>
      <c r="G508" s="177"/>
      <c r="H508" s="171"/>
    </row>
    <row r="509" spans="1:8" s="326" customFormat="1" ht="107.25" customHeight="1">
      <c r="A509" s="325" t="s">
        <v>299</v>
      </c>
      <c r="B509" s="370" t="s">
        <v>466</v>
      </c>
      <c r="C509" s="370"/>
      <c r="D509" s="370"/>
      <c r="E509" s="370"/>
      <c r="F509" s="370"/>
      <c r="G509" s="370"/>
      <c r="H509" s="370"/>
    </row>
    <row r="510" spans="1:8" s="326" customFormat="1" ht="214.5" customHeight="1">
      <c r="A510" s="325" t="s">
        <v>300</v>
      </c>
      <c r="B510" s="370" t="s">
        <v>467</v>
      </c>
      <c r="C510" s="370"/>
      <c r="D510" s="370"/>
      <c r="E510" s="370"/>
      <c r="F510" s="370"/>
      <c r="G510" s="370"/>
      <c r="H510" s="370"/>
    </row>
    <row r="511" spans="1:8" s="326" customFormat="1" ht="104.25" customHeight="1">
      <c r="A511" s="325" t="s">
        <v>301</v>
      </c>
      <c r="B511" s="370" t="s">
        <v>468</v>
      </c>
      <c r="C511" s="370"/>
      <c r="D511" s="370"/>
      <c r="E511" s="370"/>
      <c r="F511" s="370"/>
      <c r="G511" s="370"/>
      <c r="H511" s="370"/>
    </row>
    <row r="512" ht="18.75"/>
    <row r="513" spans="2:4" ht="18.75">
      <c r="B513" s="327"/>
      <c r="C513" s="327"/>
      <c r="D513" s="327"/>
    </row>
    <row r="514" spans="2:4" ht="18.75">
      <c r="B514" s="327"/>
      <c r="C514" s="327"/>
      <c r="D514" s="327"/>
    </row>
    <row r="515" spans="2:4" ht="18.75">
      <c r="B515" s="327"/>
      <c r="C515" s="327"/>
      <c r="D515" s="327"/>
    </row>
    <row r="516" spans="2:8" s="330" customFormat="1" ht="20.25">
      <c r="B516" s="331"/>
      <c r="C516" s="331"/>
      <c r="D516" s="331"/>
      <c r="H516" s="332"/>
    </row>
    <row r="517" spans="2:8" s="330" customFormat="1" ht="20.25">
      <c r="B517" s="331"/>
      <c r="C517" s="331"/>
      <c r="D517" s="331"/>
      <c r="H517" s="332"/>
    </row>
    <row r="518" spans="2:8" s="330" customFormat="1" ht="20.25">
      <c r="B518" s="331"/>
      <c r="C518" s="331"/>
      <c r="D518" s="331"/>
      <c r="G518" s="333"/>
      <c r="H518" s="334"/>
    </row>
    <row r="538" spans="2:8" s="330" customFormat="1" ht="20.25">
      <c r="B538" s="331"/>
      <c r="C538" s="331"/>
      <c r="D538" s="331"/>
      <c r="G538" s="333"/>
      <c r="H538" s="334"/>
    </row>
    <row r="539" spans="2:8" s="330" customFormat="1" ht="20.25">
      <c r="B539" s="331"/>
      <c r="C539" s="331"/>
      <c r="D539" s="331"/>
      <c r="G539" s="333"/>
      <c r="H539" s="334"/>
    </row>
    <row r="540" spans="2:8" s="330" customFormat="1" ht="20.25">
      <c r="B540" s="331"/>
      <c r="C540" s="331"/>
      <c r="D540" s="331"/>
      <c r="G540" s="333"/>
      <c r="H540" s="334"/>
    </row>
  </sheetData>
  <sheetProtection/>
  <mergeCells count="18">
    <mergeCell ref="A10:H10"/>
    <mergeCell ref="A9:H9"/>
    <mergeCell ref="A506:H506"/>
    <mergeCell ref="A504:H504"/>
    <mergeCell ref="E487:H487"/>
    <mergeCell ref="E488:H488"/>
    <mergeCell ref="E484:H484"/>
    <mergeCell ref="A8:H8"/>
    <mergeCell ref="E481:H481"/>
    <mergeCell ref="E482:H482"/>
    <mergeCell ref="E483:H483"/>
    <mergeCell ref="E485:H485"/>
    <mergeCell ref="B511:H511"/>
    <mergeCell ref="B510:H510"/>
    <mergeCell ref="A505:H505"/>
    <mergeCell ref="B509:H509"/>
    <mergeCell ref="E486:H486"/>
    <mergeCell ref="A507:H5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58.625" style="356" bestFit="1" customWidth="1"/>
    <col min="2" max="2" width="27.25390625" style="356" customWidth="1"/>
    <col min="3" max="16384" width="9.125" style="356" customWidth="1"/>
  </cols>
  <sheetData>
    <row r="1" spans="1:2" ht="19.5" customHeight="1">
      <c r="A1" s="380" t="s">
        <v>709</v>
      </c>
      <c r="B1" s="380"/>
    </row>
    <row r="2" spans="1:2" ht="18">
      <c r="A2" s="379" t="s">
        <v>708</v>
      </c>
      <c r="B2" s="379"/>
    </row>
    <row r="3" spans="1:2" ht="15" customHeight="1">
      <c r="A3" s="357"/>
      <c r="B3" s="357"/>
    </row>
    <row r="4" spans="1:2" ht="36">
      <c r="A4" s="358" t="s">
        <v>506</v>
      </c>
      <c r="B4" s="359" t="s">
        <v>711</v>
      </c>
    </row>
    <row r="5" spans="1:2" ht="18">
      <c r="A5" s="360" t="s">
        <v>712</v>
      </c>
      <c r="B5" s="361">
        <v>1800</v>
      </c>
    </row>
    <row r="6" spans="1:2" ht="18">
      <c r="A6" s="360" t="s">
        <v>713</v>
      </c>
      <c r="B6" s="361">
        <v>1350</v>
      </c>
    </row>
    <row r="7" spans="1:2" ht="19.5" customHeight="1">
      <c r="A7" s="360" t="s">
        <v>710</v>
      </c>
      <c r="B7" s="361">
        <v>1100</v>
      </c>
    </row>
    <row r="8" spans="1:2" ht="15" customHeight="1">
      <c r="A8" s="362"/>
      <c r="B8" s="362"/>
    </row>
    <row r="9" spans="1:2" ht="19.5" customHeight="1">
      <c r="A9" s="360" t="s">
        <v>707</v>
      </c>
      <c r="B9" s="361">
        <v>3800</v>
      </c>
    </row>
    <row r="10" spans="1:2" ht="19.5" customHeight="1">
      <c r="A10" s="360" t="s">
        <v>706</v>
      </c>
      <c r="B10" s="361">
        <v>3800</v>
      </c>
    </row>
    <row r="11" ht="19.5" customHeight="1"/>
    <row r="12" spans="1:2" ht="19.5" customHeight="1">
      <c r="A12" s="363"/>
      <c r="B12" s="363"/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2"/>
  <sheetViews>
    <sheetView zoomScale="80" zoomScaleNormal="80" zoomScaleSheetLayoutView="80" zoomScalePageLayoutView="0" workbookViewId="0" topLeftCell="A8">
      <selection activeCell="J15" sqref="J15"/>
    </sheetView>
  </sheetViews>
  <sheetFormatPr defaultColWidth="9.00390625" defaultRowHeight="12.75" outlineLevelRow="1" outlineLevelCol="1"/>
  <cols>
    <col min="1" max="1" width="31.875" style="3" customWidth="1"/>
    <col min="2" max="2" width="38.75390625" style="1" customWidth="1"/>
    <col min="3" max="5" width="20.75390625" style="5" customWidth="1"/>
    <col min="6" max="6" width="20.75390625" style="1" customWidth="1"/>
    <col min="7" max="7" width="14.75390625" style="7" hidden="1" customWidth="1" outlineLevel="1"/>
    <col min="8" max="8" width="9.125" style="4" customWidth="1" collapsed="1"/>
    <col min="9" max="16384" width="9.125" style="1" customWidth="1"/>
  </cols>
  <sheetData>
    <row r="1" spans="1:11" ht="27.75" hidden="1" outlineLevel="1">
      <c r="A1" s="381" t="s">
        <v>294</v>
      </c>
      <c r="B1" s="382"/>
      <c r="C1" s="382"/>
      <c r="D1" s="382"/>
      <c r="E1" s="382"/>
      <c r="F1" s="382"/>
      <c r="G1" s="383"/>
      <c r="H1"/>
      <c r="I1"/>
      <c r="J1"/>
      <c r="K1"/>
    </row>
    <row r="2" spans="1:11" ht="18" customHeight="1" hidden="1" outlineLevel="1">
      <c r="A2" s="13" t="s">
        <v>288</v>
      </c>
      <c r="B2" s="10"/>
      <c r="C2" s="10"/>
      <c r="D2" s="10"/>
      <c r="E2" s="10"/>
      <c r="F2" s="10"/>
      <c r="G2" s="14"/>
      <c r="H2"/>
      <c r="I2"/>
      <c r="J2"/>
      <c r="K2"/>
    </row>
    <row r="3" spans="1:11" ht="18" customHeight="1" hidden="1" outlineLevel="1">
      <c r="A3" s="13" t="s">
        <v>287</v>
      </c>
      <c r="B3" s="10"/>
      <c r="C3" s="10"/>
      <c r="D3" s="11"/>
      <c r="E3" s="10"/>
      <c r="F3" s="12"/>
      <c r="G3" s="15"/>
      <c r="H3"/>
      <c r="I3"/>
      <c r="J3"/>
      <c r="K3"/>
    </row>
    <row r="4" spans="1:11" ht="18" customHeight="1" hidden="1" outlineLevel="1">
      <c r="A4" s="13" t="s">
        <v>295</v>
      </c>
      <c r="B4" s="10"/>
      <c r="C4" s="10"/>
      <c r="D4" s="11"/>
      <c r="E4" s="10"/>
      <c r="F4" s="12"/>
      <c r="G4" s="15"/>
      <c r="H4"/>
      <c r="I4"/>
      <c r="J4"/>
      <c r="K4"/>
    </row>
    <row r="5" spans="1:11" ht="18" customHeight="1" hidden="1" outlineLevel="1">
      <c r="A5" s="13" t="s">
        <v>290</v>
      </c>
      <c r="B5" s="10"/>
      <c r="C5" s="10"/>
      <c r="D5" s="11"/>
      <c r="E5" s="10"/>
      <c r="F5" s="12"/>
      <c r="G5" s="15"/>
      <c r="H5"/>
      <c r="I5"/>
      <c r="J5"/>
      <c r="K5"/>
    </row>
    <row r="6" spans="1:11" ht="18" customHeight="1" hidden="1" outlineLevel="1">
      <c r="A6" s="13" t="s">
        <v>296</v>
      </c>
      <c r="B6" s="10"/>
      <c r="C6" s="10"/>
      <c r="D6" s="11"/>
      <c r="E6" s="10"/>
      <c r="F6" s="12"/>
      <c r="G6" s="15"/>
      <c r="H6"/>
      <c r="I6"/>
      <c r="J6"/>
      <c r="K6"/>
    </row>
    <row r="7" spans="1:11" ht="20.25" hidden="1" outlineLevel="1">
      <c r="A7" s="29" t="s">
        <v>297</v>
      </c>
      <c r="B7" s="10"/>
      <c r="C7" s="10"/>
      <c r="D7" s="10"/>
      <c r="E7" s="10"/>
      <c r="F7" s="10"/>
      <c r="G7" s="14"/>
      <c r="H7"/>
      <c r="I7"/>
      <c r="J7"/>
      <c r="K7"/>
    </row>
    <row r="8" spans="1:11" ht="25.5" collapsed="1">
      <c r="A8" s="19" t="s">
        <v>279</v>
      </c>
      <c r="B8" s="20"/>
      <c r="C8" s="20"/>
      <c r="D8" s="20"/>
      <c r="E8" s="20"/>
      <c r="F8" s="136" t="s">
        <v>714</v>
      </c>
      <c r="G8" s="21"/>
      <c r="H8"/>
      <c r="I8"/>
      <c r="J8"/>
      <c r="K8"/>
    </row>
    <row r="9" spans="1:8" ht="53.25" customHeight="1" thickBot="1">
      <c r="A9" s="34" t="s">
        <v>122</v>
      </c>
      <c r="B9" s="35" t="s">
        <v>123</v>
      </c>
      <c r="C9" s="36" t="s">
        <v>19</v>
      </c>
      <c r="D9" s="36" t="s">
        <v>22</v>
      </c>
      <c r="E9" s="36" t="s">
        <v>23</v>
      </c>
      <c r="F9" s="35" t="s">
        <v>24</v>
      </c>
      <c r="G9" s="37" t="s">
        <v>56</v>
      </c>
      <c r="H9" s="1"/>
    </row>
    <row r="10" spans="1:7" s="2" customFormat="1" ht="18.75" customHeight="1">
      <c r="A10" s="38" t="s">
        <v>232</v>
      </c>
      <c r="B10" s="22" t="s">
        <v>283</v>
      </c>
      <c r="C10" s="23">
        <f aca="true" t="shared" si="0" ref="C10:C45">D10+D10*0.12</f>
        <v>186480</v>
      </c>
      <c r="D10" s="9">
        <f>E10+2000</f>
        <v>166500</v>
      </c>
      <c r="E10" s="23">
        <v>164500</v>
      </c>
      <c r="F10" s="24">
        <v>0.6</v>
      </c>
      <c r="G10" s="39" t="s">
        <v>55</v>
      </c>
    </row>
    <row r="11" spans="1:7" s="2" customFormat="1" ht="18.75" customHeight="1">
      <c r="A11" s="40" t="s">
        <v>233</v>
      </c>
      <c r="B11" s="18" t="s">
        <v>282</v>
      </c>
      <c r="C11" s="8">
        <f t="shared" si="0"/>
        <v>172480</v>
      </c>
      <c r="D11" s="9">
        <f>E11+2000</f>
        <v>154000</v>
      </c>
      <c r="E11" s="8">
        <v>152000</v>
      </c>
      <c r="F11" s="6">
        <v>1.12</v>
      </c>
      <c r="G11" s="41"/>
    </row>
    <row r="12" spans="1:7" s="2" customFormat="1" ht="18.75" customHeight="1">
      <c r="A12" s="40" t="s">
        <v>234</v>
      </c>
      <c r="B12" s="18" t="s">
        <v>283</v>
      </c>
      <c r="C12" s="8">
        <f t="shared" si="0"/>
        <v>160496</v>
      </c>
      <c r="D12" s="9">
        <f>E12+2000</f>
        <v>143300</v>
      </c>
      <c r="E12" s="8">
        <v>141300</v>
      </c>
      <c r="F12" s="6">
        <v>1.35</v>
      </c>
      <c r="G12" s="41"/>
    </row>
    <row r="13" spans="1:7" s="2" customFormat="1" ht="18.75" customHeight="1">
      <c r="A13" s="40" t="s">
        <v>235</v>
      </c>
      <c r="B13" s="18" t="s">
        <v>282</v>
      </c>
      <c r="C13" s="8">
        <f t="shared" si="0"/>
        <v>160496</v>
      </c>
      <c r="D13" s="9">
        <f>E13+2000</f>
        <v>143300</v>
      </c>
      <c r="E13" s="8">
        <v>141300</v>
      </c>
      <c r="F13" s="6">
        <v>1.45</v>
      </c>
      <c r="G13" s="41"/>
    </row>
    <row r="14" spans="1:7" s="2" customFormat="1" ht="18.75" customHeight="1">
      <c r="A14" s="40" t="s">
        <v>236</v>
      </c>
      <c r="B14" s="18" t="s">
        <v>283</v>
      </c>
      <c r="C14" s="8">
        <f t="shared" si="0"/>
        <v>212128</v>
      </c>
      <c r="D14" s="9">
        <f aca="true" t="shared" si="1" ref="D14:D50">E14+2000</f>
        <v>189400</v>
      </c>
      <c r="E14" s="8">
        <v>187400</v>
      </c>
      <c r="F14" s="6">
        <v>1.6</v>
      </c>
      <c r="G14" s="42"/>
    </row>
    <row r="15" spans="1:7" s="2" customFormat="1" ht="18.75" customHeight="1">
      <c r="A15" s="40" t="s">
        <v>237</v>
      </c>
      <c r="B15" s="18" t="s">
        <v>283</v>
      </c>
      <c r="C15" s="8">
        <f t="shared" si="0"/>
        <v>154000</v>
      </c>
      <c r="D15" s="9">
        <f t="shared" si="1"/>
        <v>137500</v>
      </c>
      <c r="E15" s="8">
        <v>135500</v>
      </c>
      <c r="F15" s="6">
        <v>1.42</v>
      </c>
      <c r="G15" s="42"/>
    </row>
    <row r="16" spans="1:7" s="2" customFormat="1" ht="18.75" customHeight="1">
      <c r="A16" s="40" t="s">
        <v>238</v>
      </c>
      <c r="B16" s="18" t="s">
        <v>283</v>
      </c>
      <c r="C16" s="8">
        <f t="shared" si="0"/>
        <v>154000</v>
      </c>
      <c r="D16" s="9">
        <f t="shared" si="1"/>
        <v>137500</v>
      </c>
      <c r="E16" s="8">
        <v>135500</v>
      </c>
      <c r="F16" s="6">
        <v>1.64</v>
      </c>
      <c r="G16" s="42">
        <v>9.2</v>
      </c>
    </row>
    <row r="17" spans="1:7" s="2" customFormat="1" ht="18.75" customHeight="1">
      <c r="A17" s="40" t="s">
        <v>239</v>
      </c>
      <c r="B17" s="18" t="s">
        <v>282</v>
      </c>
      <c r="C17" s="8">
        <f t="shared" si="0"/>
        <v>136976</v>
      </c>
      <c r="D17" s="9">
        <f>E17+2000</f>
        <v>122300</v>
      </c>
      <c r="E17" s="8">
        <v>120300</v>
      </c>
      <c r="F17" s="6">
        <v>1.86</v>
      </c>
      <c r="G17" s="42"/>
    </row>
    <row r="18" spans="1:7" s="2" customFormat="1" ht="18.75" customHeight="1">
      <c r="A18" s="40" t="s">
        <v>240</v>
      </c>
      <c r="B18" s="18" t="s">
        <v>283</v>
      </c>
      <c r="C18" s="8">
        <f t="shared" si="0"/>
        <v>136976</v>
      </c>
      <c r="D18" s="9">
        <f t="shared" si="1"/>
        <v>122300</v>
      </c>
      <c r="E18" s="8">
        <v>120300</v>
      </c>
      <c r="F18" s="6">
        <v>2.37</v>
      </c>
      <c r="G18" s="42"/>
    </row>
    <row r="19" spans="1:7" s="2" customFormat="1" ht="18.75" customHeight="1">
      <c r="A19" s="40" t="s">
        <v>241</v>
      </c>
      <c r="B19" s="18" t="s">
        <v>283</v>
      </c>
      <c r="C19" s="8">
        <f t="shared" si="0"/>
        <v>132160</v>
      </c>
      <c r="D19" s="9">
        <f t="shared" si="1"/>
        <v>118000</v>
      </c>
      <c r="E19" s="8">
        <v>116000</v>
      </c>
      <c r="F19" s="6">
        <v>1.82</v>
      </c>
      <c r="G19" s="42"/>
    </row>
    <row r="20" spans="1:7" s="2" customFormat="1" ht="18.75" customHeight="1">
      <c r="A20" s="40" t="s">
        <v>242</v>
      </c>
      <c r="B20" s="18" t="s">
        <v>283</v>
      </c>
      <c r="C20" s="8">
        <f>D20+D20*0.12</f>
        <v>132160</v>
      </c>
      <c r="D20" s="9">
        <f>E20+2000</f>
        <v>118000</v>
      </c>
      <c r="E20" s="8">
        <v>116000</v>
      </c>
      <c r="F20" s="6">
        <v>2.15</v>
      </c>
      <c r="G20" s="42"/>
    </row>
    <row r="21" spans="1:7" s="2" customFormat="1" ht="18.75" customHeight="1">
      <c r="A21" s="40" t="s">
        <v>243</v>
      </c>
      <c r="B21" s="18" t="s">
        <v>283</v>
      </c>
      <c r="C21" s="8">
        <f t="shared" si="0"/>
        <v>132160</v>
      </c>
      <c r="D21" s="9">
        <f t="shared" si="1"/>
        <v>118000</v>
      </c>
      <c r="E21" s="8">
        <v>116000</v>
      </c>
      <c r="F21" s="6">
        <v>2.47</v>
      </c>
      <c r="G21" s="42"/>
    </row>
    <row r="22" spans="1:7" s="2" customFormat="1" ht="18.75" customHeight="1">
      <c r="A22" s="40" t="s">
        <v>245</v>
      </c>
      <c r="B22" s="18" t="s">
        <v>283</v>
      </c>
      <c r="C22" s="8">
        <f>D22+D22*0.12</f>
        <v>123984</v>
      </c>
      <c r="D22" s="9">
        <f>E22+2000</f>
        <v>110700</v>
      </c>
      <c r="E22" s="8">
        <v>108700</v>
      </c>
      <c r="F22" s="52">
        <v>2.6</v>
      </c>
      <c r="G22" s="137"/>
    </row>
    <row r="23" spans="1:7" s="2" customFormat="1" ht="18.75" customHeight="1">
      <c r="A23" s="40" t="s">
        <v>244</v>
      </c>
      <c r="B23" s="18" t="s">
        <v>282</v>
      </c>
      <c r="C23" s="8">
        <f>D23+D23*0.12</f>
        <v>123984</v>
      </c>
      <c r="D23" s="9">
        <f>E23+2000</f>
        <v>110700</v>
      </c>
      <c r="E23" s="8">
        <v>108700</v>
      </c>
      <c r="F23" s="52">
        <v>2.99</v>
      </c>
      <c r="G23" s="137"/>
    </row>
    <row r="24" spans="1:7" s="2" customFormat="1" ht="18.75" customHeight="1" thickBot="1">
      <c r="A24" s="43" t="s">
        <v>657</v>
      </c>
      <c r="B24" s="25" t="s">
        <v>282</v>
      </c>
      <c r="C24" s="26">
        <f t="shared" si="0"/>
        <v>119280</v>
      </c>
      <c r="D24" s="27">
        <f t="shared" si="1"/>
        <v>106500</v>
      </c>
      <c r="E24" s="26">
        <v>104500</v>
      </c>
      <c r="F24" s="28">
        <v>2.9</v>
      </c>
      <c r="G24" s="44">
        <v>9.5</v>
      </c>
    </row>
    <row r="25" spans="1:7" s="2" customFormat="1" ht="18.75" customHeight="1" thickBot="1">
      <c r="A25" s="154" t="s">
        <v>242</v>
      </c>
      <c r="B25" s="155" t="s">
        <v>281</v>
      </c>
      <c r="C25" s="156">
        <f t="shared" si="0"/>
        <v>120960</v>
      </c>
      <c r="D25" s="157">
        <f>E25+2000</f>
        <v>108000</v>
      </c>
      <c r="E25" s="156">
        <v>106000</v>
      </c>
      <c r="F25" s="158">
        <v>2.15</v>
      </c>
      <c r="G25" s="45" t="s">
        <v>54</v>
      </c>
    </row>
    <row r="26" spans="1:7" s="2" customFormat="1" ht="18.75" customHeight="1">
      <c r="A26" s="150" t="s">
        <v>245</v>
      </c>
      <c r="B26" s="80" t="s">
        <v>281</v>
      </c>
      <c r="C26" s="151">
        <f t="shared" si="0"/>
        <v>108640</v>
      </c>
      <c r="D26" s="152">
        <f t="shared" si="1"/>
        <v>97000</v>
      </c>
      <c r="E26" s="151">
        <v>95000</v>
      </c>
      <c r="F26" s="153">
        <v>2.59</v>
      </c>
      <c r="G26" s="42"/>
    </row>
    <row r="27" spans="1:7" s="2" customFormat="1" ht="18.75" customHeight="1">
      <c r="A27" s="40" t="s">
        <v>244</v>
      </c>
      <c r="B27" s="18" t="s">
        <v>281</v>
      </c>
      <c r="C27" s="8">
        <f t="shared" si="0"/>
        <v>108640</v>
      </c>
      <c r="D27" s="9">
        <f t="shared" si="1"/>
        <v>97000</v>
      </c>
      <c r="E27" s="151">
        <v>95000</v>
      </c>
      <c r="F27" s="6">
        <v>2.99</v>
      </c>
      <c r="G27" s="42"/>
    </row>
    <row r="28" spans="1:7" s="2" customFormat="1" ht="18.75" customHeight="1">
      <c r="A28" s="40" t="s">
        <v>490</v>
      </c>
      <c r="B28" s="18" t="s">
        <v>281</v>
      </c>
      <c r="C28" s="8" t="s">
        <v>491</v>
      </c>
      <c r="D28" s="9">
        <f t="shared" si="1"/>
        <v>97000</v>
      </c>
      <c r="E28" s="151">
        <v>95000</v>
      </c>
      <c r="F28" s="32">
        <v>3.59</v>
      </c>
      <c r="G28" s="33"/>
    </row>
    <row r="29" spans="1:7" s="2" customFormat="1" ht="18.75" customHeight="1">
      <c r="A29" s="40" t="s">
        <v>246</v>
      </c>
      <c r="B29" s="18" t="s">
        <v>281</v>
      </c>
      <c r="C29" s="8">
        <f t="shared" si="0"/>
        <v>108640</v>
      </c>
      <c r="D29" s="9">
        <f t="shared" si="1"/>
        <v>97000</v>
      </c>
      <c r="E29" s="151">
        <v>95000</v>
      </c>
      <c r="F29" s="6">
        <v>4.04</v>
      </c>
      <c r="G29" s="42"/>
    </row>
    <row r="30" spans="1:7" s="2" customFormat="1" ht="18.75" customHeight="1">
      <c r="A30" s="40" t="s">
        <v>247</v>
      </c>
      <c r="B30" s="18" t="s">
        <v>281</v>
      </c>
      <c r="C30" s="8">
        <f t="shared" si="0"/>
        <v>108640</v>
      </c>
      <c r="D30" s="9">
        <f t="shared" si="1"/>
        <v>97000</v>
      </c>
      <c r="E30" s="151">
        <v>95000</v>
      </c>
      <c r="F30" s="6">
        <v>3.56</v>
      </c>
      <c r="G30" s="41"/>
    </row>
    <row r="31" spans="1:7" s="2" customFormat="1" ht="18.75" customHeight="1">
      <c r="A31" s="40" t="s">
        <v>249</v>
      </c>
      <c r="B31" s="18" t="s">
        <v>281</v>
      </c>
      <c r="C31" s="8">
        <f t="shared" si="0"/>
        <v>108640</v>
      </c>
      <c r="D31" s="9">
        <f t="shared" si="1"/>
        <v>97000</v>
      </c>
      <c r="E31" s="151">
        <v>95000</v>
      </c>
      <c r="F31" s="6">
        <v>4.1</v>
      </c>
      <c r="G31" s="41" t="s">
        <v>40</v>
      </c>
    </row>
    <row r="32" spans="1:7" s="2" customFormat="1" ht="18.75" customHeight="1" thickBot="1">
      <c r="A32" s="159" t="s">
        <v>248</v>
      </c>
      <c r="B32" s="160" t="s">
        <v>281</v>
      </c>
      <c r="C32" s="161">
        <f t="shared" si="0"/>
        <v>108640</v>
      </c>
      <c r="D32" s="162">
        <f t="shared" si="1"/>
        <v>97000</v>
      </c>
      <c r="E32" s="161">
        <v>95000</v>
      </c>
      <c r="F32" s="163">
        <v>4.64</v>
      </c>
      <c r="G32" s="41"/>
    </row>
    <row r="33" spans="1:7" s="2" customFormat="1" ht="18.75" customHeight="1">
      <c r="A33" s="150" t="s">
        <v>137</v>
      </c>
      <c r="B33" s="80" t="s">
        <v>281</v>
      </c>
      <c r="C33" s="151">
        <f t="shared" si="0"/>
        <v>100800</v>
      </c>
      <c r="D33" s="152">
        <f t="shared" si="1"/>
        <v>90000</v>
      </c>
      <c r="E33" s="151">
        <v>88000</v>
      </c>
      <c r="F33" s="153">
        <v>4.62</v>
      </c>
      <c r="G33" s="41" t="s">
        <v>41</v>
      </c>
    </row>
    <row r="34" spans="1:7" s="2" customFormat="1" ht="18.75" customHeight="1">
      <c r="A34" s="40" t="s">
        <v>250</v>
      </c>
      <c r="B34" s="18" t="s">
        <v>281</v>
      </c>
      <c r="C34" s="8">
        <f t="shared" si="0"/>
        <v>100800</v>
      </c>
      <c r="D34" s="9">
        <f t="shared" si="1"/>
        <v>90000</v>
      </c>
      <c r="E34" s="151">
        <v>88000</v>
      </c>
      <c r="F34" s="6">
        <v>5.23</v>
      </c>
      <c r="G34" s="41">
        <v>10</v>
      </c>
    </row>
    <row r="35" spans="1:7" s="2" customFormat="1" ht="18.75" customHeight="1">
      <c r="A35" s="40" t="s">
        <v>251</v>
      </c>
      <c r="B35" s="18" t="s">
        <v>281</v>
      </c>
      <c r="C35" s="8">
        <f t="shared" si="0"/>
        <v>100800</v>
      </c>
      <c r="D35" s="9">
        <f t="shared" si="1"/>
        <v>90000</v>
      </c>
      <c r="E35" s="151">
        <v>88000</v>
      </c>
      <c r="F35" s="6">
        <v>6.42</v>
      </c>
      <c r="G35" s="41"/>
    </row>
    <row r="36" spans="1:7" s="2" customFormat="1" ht="18.75" customHeight="1">
      <c r="A36" s="40" t="s">
        <v>252</v>
      </c>
      <c r="B36" s="18" t="s">
        <v>281</v>
      </c>
      <c r="C36" s="8">
        <f t="shared" si="0"/>
        <v>100800</v>
      </c>
      <c r="D36" s="9">
        <f t="shared" si="1"/>
        <v>90000</v>
      </c>
      <c r="E36" s="151">
        <v>88000</v>
      </c>
      <c r="F36" s="6">
        <v>4.95</v>
      </c>
      <c r="G36" s="41"/>
    </row>
    <row r="37" spans="1:7" s="2" customFormat="1" ht="18.75" customHeight="1">
      <c r="A37" s="40" t="s">
        <v>253</v>
      </c>
      <c r="B37" s="18" t="s">
        <v>281</v>
      </c>
      <c r="C37" s="8">
        <f t="shared" si="0"/>
        <v>100800</v>
      </c>
      <c r="D37" s="9">
        <f>E37+2000</f>
        <v>90000</v>
      </c>
      <c r="E37" s="151">
        <v>88000</v>
      </c>
      <c r="F37" s="6">
        <v>5.52</v>
      </c>
      <c r="G37" s="41"/>
    </row>
    <row r="38" spans="1:7" s="2" customFormat="1" ht="18.75" customHeight="1">
      <c r="A38" s="40" t="s">
        <v>135</v>
      </c>
      <c r="B38" s="18" t="s">
        <v>281</v>
      </c>
      <c r="C38" s="8">
        <f t="shared" si="0"/>
        <v>100800</v>
      </c>
      <c r="D38" s="9">
        <f>E38+2000</f>
        <v>90000</v>
      </c>
      <c r="E38" s="151">
        <v>88000</v>
      </c>
      <c r="F38" s="6">
        <v>6.26</v>
      </c>
      <c r="G38" s="46">
        <v>10.5</v>
      </c>
    </row>
    <row r="39" spans="1:7" s="2" customFormat="1" ht="18.75" customHeight="1">
      <c r="A39" s="40" t="s">
        <v>133</v>
      </c>
      <c r="B39" s="18" t="s">
        <v>281</v>
      </c>
      <c r="C39" s="8">
        <f t="shared" si="0"/>
        <v>100800</v>
      </c>
      <c r="D39" s="9">
        <f t="shared" si="1"/>
        <v>90000</v>
      </c>
      <c r="E39" s="151">
        <v>88000</v>
      </c>
      <c r="F39" s="6">
        <v>7.1</v>
      </c>
      <c r="G39" s="41">
        <v>10</v>
      </c>
    </row>
    <row r="40" spans="1:7" s="2" customFormat="1" ht="18.75" customHeight="1">
      <c r="A40" s="40" t="s">
        <v>254</v>
      </c>
      <c r="B40" s="18" t="s">
        <v>281</v>
      </c>
      <c r="C40" s="8">
        <f t="shared" si="0"/>
        <v>100800</v>
      </c>
      <c r="D40" s="9">
        <f t="shared" si="1"/>
        <v>90000</v>
      </c>
      <c r="E40" s="151">
        <v>88000</v>
      </c>
      <c r="F40" s="6">
        <v>8.76</v>
      </c>
      <c r="G40" s="41"/>
    </row>
    <row r="41" spans="1:7" s="2" customFormat="1" ht="18.75" customHeight="1">
      <c r="A41" s="40" t="s">
        <v>255</v>
      </c>
      <c r="B41" s="18" t="s">
        <v>281</v>
      </c>
      <c r="C41" s="8">
        <f t="shared" si="0"/>
        <v>100800</v>
      </c>
      <c r="D41" s="9">
        <f t="shared" si="1"/>
        <v>90000</v>
      </c>
      <c r="E41" s="151">
        <v>88000</v>
      </c>
      <c r="F41" s="6">
        <v>10.36</v>
      </c>
      <c r="G41" s="41">
        <v>10</v>
      </c>
    </row>
    <row r="42" spans="1:7" s="2" customFormat="1" ht="18.75" customHeight="1">
      <c r="A42" s="40" t="s">
        <v>125</v>
      </c>
      <c r="B42" s="18" t="s">
        <v>281</v>
      </c>
      <c r="C42" s="8">
        <f t="shared" si="0"/>
        <v>100800</v>
      </c>
      <c r="D42" s="9">
        <f t="shared" si="1"/>
        <v>90000</v>
      </c>
      <c r="E42" s="151">
        <v>88000</v>
      </c>
      <c r="F42" s="6">
        <v>8.4</v>
      </c>
      <c r="G42" s="41">
        <v>10</v>
      </c>
    </row>
    <row r="43" spans="1:7" s="2" customFormat="1" ht="18.75" customHeight="1">
      <c r="A43" s="40" t="s">
        <v>256</v>
      </c>
      <c r="B43" s="18" t="s">
        <v>281</v>
      </c>
      <c r="C43" s="8">
        <f t="shared" si="0"/>
        <v>100800</v>
      </c>
      <c r="D43" s="9">
        <f t="shared" si="1"/>
        <v>90000</v>
      </c>
      <c r="E43" s="151">
        <v>88000</v>
      </c>
      <c r="F43" s="6">
        <v>10.5</v>
      </c>
      <c r="G43" s="41">
        <v>10.5</v>
      </c>
    </row>
    <row r="44" spans="1:7" s="2" customFormat="1" ht="18.75" customHeight="1">
      <c r="A44" s="40" t="s">
        <v>257</v>
      </c>
      <c r="B44" s="18" t="s">
        <v>281</v>
      </c>
      <c r="C44" s="8">
        <f t="shared" si="0"/>
        <v>100800</v>
      </c>
      <c r="D44" s="9">
        <f t="shared" si="1"/>
        <v>90000</v>
      </c>
      <c r="E44" s="151">
        <v>88000</v>
      </c>
      <c r="F44" s="6">
        <v>12.31</v>
      </c>
      <c r="G44" s="41" t="s">
        <v>41</v>
      </c>
    </row>
    <row r="45" spans="1:7" s="2" customFormat="1" ht="18.75" customHeight="1">
      <c r="A45" s="40" t="s">
        <v>258</v>
      </c>
      <c r="B45" s="18" t="s">
        <v>281</v>
      </c>
      <c r="C45" s="8">
        <f t="shared" si="0"/>
        <v>100800</v>
      </c>
      <c r="D45" s="9">
        <f t="shared" si="1"/>
        <v>90000</v>
      </c>
      <c r="E45" s="151">
        <v>88000</v>
      </c>
      <c r="F45" s="6">
        <v>19.49</v>
      </c>
      <c r="G45" s="41"/>
    </row>
    <row r="46" spans="1:7" s="2" customFormat="1" ht="18.75" customHeight="1">
      <c r="A46" s="40" t="s">
        <v>126</v>
      </c>
      <c r="B46" s="18" t="s">
        <v>281</v>
      </c>
      <c r="C46" s="8">
        <f aca="true" t="shared" si="2" ref="C46:C78">D46+D46*0.12</f>
        <v>100800</v>
      </c>
      <c r="D46" s="9">
        <f t="shared" si="1"/>
        <v>90000</v>
      </c>
      <c r="E46" s="151">
        <v>88000</v>
      </c>
      <c r="F46" s="6">
        <v>9.65</v>
      </c>
      <c r="G46" s="41"/>
    </row>
    <row r="47" spans="1:7" s="2" customFormat="1" ht="18.75" customHeight="1">
      <c r="A47" s="40" t="s">
        <v>492</v>
      </c>
      <c r="B47" s="18" t="s">
        <v>281</v>
      </c>
      <c r="C47" s="8">
        <f>D47+D47*0.12</f>
        <v>100800</v>
      </c>
      <c r="D47" s="9">
        <f>E47+2000</f>
        <v>90000</v>
      </c>
      <c r="E47" s="151">
        <v>88000</v>
      </c>
      <c r="F47" s="32">
        <v>14.23</v>
      </c>
      <c r="G47" s="33"/>
    </row>
    <row r="48" spans="1:7" s="2" customFormat="1" ht="18.75" customHeight="1">
      <c r="A48" s="40" t="s">
        <v>142</v>
      </c>
      <c r="B48" s="18" t="s">
        <v>281</v>
      </c>
      <c r="C48" s="8">
        <f t="shared" si="2"/>
        <v>100800</v>
      </c>
      <c r="D48" s="9">
        <f t="shared" si="1"/>
        <v>90000</v>
      </c>
      <c r="E48" s="151">
        <v>88000</v>
      </c>
      <c r="F48" s="6">
        <v>10.28</v>
      </c>
      <c r="G48" s="41">
        <v>11.4</v>
      </c>
    </row>
    <row r="49" spans="1:7" s="2" customFormat="1" ht="18.75" customHeight="1">
      <c r="A49" s="40" t="s">
        <v>143</v>
      </c>
      <c r="B49" s="18" t="s">
        <v>281</v>
      </c>
      <c r="C49" s="8">
        <f t="shared" si="2"/>
        <v>100800</v>
      </c>
      <c r="D49" s="9">
        <f t="shared" si="1"/>
        <v>90000</v>
      </c>
      <c r="E49" s="151">
        <v>88000</v>
      </c>
      <c r="F49" s="6">
        <v>12.7</v>
      </c>
      <c r="G49" s="46">
        <v>11.5</v>
      </c>
    </row>
    <row r="50" spans="1:7" s="2" customFormat="1" ht="18.75" customHeight="1" thickBot="1">
      <c r="A50" s="159" t="s">
        <v>259</v>
      </c>
      <c r="B50" s="160" t="s">
        <v>281</v>
      </c>
      <c r="C50" s="161">
        <f t="shared" si="2"/>
        <v>100800</v>
      </c>
      <c r="D50" s="162">
        <f t="shared" si="1"/>
        <v>90000</v>
      </c>
      <c r="E50" s="161">
        <v>88000</v>
      </c>
      <c r="F50" s="163">
        <v>15.13</v>
      </c>
      <c r="G50" s="41"/>
    </row>
    <row r="51" spans="1:7" s="2" customFormat="1" ht="18.75" customHeight="1">
      <c r="A51" s="150" t="s">
        <v>260</v>
      </c>
      <c r="B51" s="80" t="s">
        <v>281</v>
      </c>
      <c r="C51" s="151">
        <f t="shared" si="2"/>
        <v>98560</v>
      </c>
      <c r="D51" s="152">
        <f aca="true" t="shared" si="3" ref="D51:D78">E51+2000</f>
        <v>88000</v>
      </c>
      <c r="E51" s="151">
        <v>86000</v>
      </c>
      <c r="F51" s="153">
        <v>13.5</v>
      </c>
      <c r="G51" s="41"/>
    </row>
    <row r="52" spans="1:7" s="2" customFormat="1" ht="18.75" customHeight="1">
      <c r="A52" s="40" t="s">
        <v>261</v>
      </c>
      <c r="B52" s="18" t="s">
        <v>281</v>
      </c>
      <c r="C52" s="8">
        <f t="shared" si="2"/>
        <v>98560</v>
      </c>
      <c r="D52" s="9">
        <f t="shared" si="3"/>
        <v>88000</v>
      </c>
      <c r="E52" s="151">
        <v>86000</v>
      </c>
      <c r="F52" s="6">
        <v>15.98</v>
      </c>
      <c r="G52" s="41"/>
    </row>
    <row r="53" spans="1:7" s="2" customFormat="1" ht="18.75" customHeight="1">
      <c r="A53" s="40" t="s">
        <v>493</v>
      </c>
      <c r="B53" s="18" t="s">
        <v>281</v>
      </c>
      <c r="C53" s="8">
        <f>D53+D53*0.12</f>
        <v>98560</v>
      </c>
      <c r="D53" s="9">
        <f>E53+2000</f>
        <v>88000</v>
      </c>
      <c r="E53" s="151">
        <v>86000</v>
      </c>
      <c r="F53" s="6">
        <v>17.9</v>
      </c>
      <c r="G53" s="33"/>
    </row>
    <row r="54" spans="1:7" s="2" customFormat="1" ht="18.75" customHeight="1">
      <c r="A54" s="40" t="s">
        <v>262</v>
      </c>
      <c r="B54" s="18" t="s">
        <v>281</v>
      </c>
      <c r="C54" s="8">
        <f t="shared" si="2"/>
        <v>98560</v>
      </c>
      <c r="D54" s="9">
        <f t="shared" si="3"/>
        <v>88000</v>
      </c>
      <c r="E54" s="151">
        <v>86000</v>
      </c>
      <c r="F54" s="6">
        <v>15.05</v>
      </c>
      <c r="G54" s="41"/>
    </row>
    <row r="55" spans="1:7" s="2" customFormat="1" ht="18.75" customHeight="1">
      <c r="A55" s="40" t="s">
        <v>263</v>
      </c>
      <c r="B55" s="18" t="s">
        <v>281</v>
      </c>
      <c r="C55" s="8">
        <f t="shared" si="2"/>
        <v>98560</v>
      </c>
      <c r="D55" s="9">
        <f t="shared" si="3"/>
        <v>88000</v>
      </c>
      <c r="E55" s="151">
        <v>86000</v>
      </c>
      <c r="F55" s="6">
        <v>15.8</v>
      </c>
      <c r="G55" s="41"/>
    </row>
    <row r="56" spans="1:7" s="2" customFormat="1" ht="18.75" customHeight="1">
      <c r="A56" s="40" t="s">
        <v>264</v>
      </c>
      <c r="B56" s="18" t="s">
        <v>281</v>
      </c>
      <c r="C56" s="8">
        <f t="shared" si="2"/>
        <v>98560</v>
      </c>
      <c r="D56" s="9">
        <f t="shared" si="3"/>
        <v>88000</v>
      </c>
      <c r="E56" s="151">
        <v>86000</v>
      </c>
      <c r="F56" s="6">
        <v>18.79</v>
      </c>
      <c r="G56" s="41" t="s">
        <v>51</v>
      </c>
    </row>
    <row r="57" spans="1:7" s="2" customFormat="1" ht="18.75" customHeight="1">
      <c r="A57" s="40" t="s">
        <v>150</v>
      </c>
      <c r="B57" s="18" t="s">
        <v>281</v>
      </c>
      <c r="C57" s="8">
        <f t="shared" si="2"/>
        <v>98560</v>
      </c>
      <c r="D57" s="9">
        <f t="shared" si="3"/>
        <v>88000</v>
      </c>
      <c r="E57" s="151">
        <v>86000</v>
      </c>
      <c r="F57" s="6">
        <v>18.99</v>
      </c>
      <c r="G57" s="41" t="s">
        <v>52</v>
      </c>
    </row>
    <row r="58" spans="1:7" s="2" customFormat="1" ht="18.75" customHeight="1">
      <c r="A58" s="40" t="s">
        <v>148</v>
      </c>
      <c r="B58" s="18" t="s">
        <v>281</v>
      </c>
      <c r="C58" s="8">
        <f t="shared" si="2"/>
        <v>98560</v>
      </c>
      <c r="D58" s="9">
        <f t="shared" si="3"/>
        <v>88000</v>
      </c>
      <c r="E58" s="151">
        <v>86000</v>
      </c>
      <c r="F58" s="6">
        <v>22.68</v>
      </c>
      <c r="G58" s="41" t="s">
        <v>49</v>
      </c>
    </row>
    <row r="59" spans="1:7" s="2" customFormat="1" ht="18.75" customHeight="1">
      <c r="A59" s="40" t="s">
        <v>265</v>
      </c>
      <c r="B59" s="18" t="s">
        <v>281</v>
      </c>
      <c r="C59" s="8">
        <f t="shared" si="2"/>
        <v>98560</v>
      </c>
      <c r="D59" s="9">
        <f t="shared" si="3"/>
        <v>88000</v>
      </c>
      <c r="E59" s="151">
        <v>86000</v>
      </c>
      <c r="F59" s="6">
        <v>26.25</v>
      </c>
      <c r="G59" s="41" t="s">
        <v>53</v>
      </c>
    </row>
    <row r="60" spans="1:7" s="2" customFormat="1" ht="18.75" customHeight="1">
      <c r="A60" s="40" t="s">
        <v>266</v>
      </c>
      <c r="B60" s="18" t="s">
        <v>281</v>
      </c>
      <c r="C60" s="8">
        <f t="shared" si="2"/>
        <v>98560</v>
      </c>
      <c r="D60" s="9">
        <f t="shared" si="3"/>
        <v>88000</v>
      </c>
      <c r="E60" s="151">
        <v>86000</v>
      </c>
      <c r="F60" s="6">
        <v>29.79</v>
      </c>
      <c r="G60" s="47"/>
    </row>
    <row r="61" spans="1:7" s="2" customFormat="1" ht="18.75" customHeight="1">
      <c r="A61" s="40" t="s">
        <v>488</v>
      </c>
      <c r="B61" s="18" t="s">
        <v>487</v>
      </c>
      <c r="C61" s="8">
        <f>D61+D61*0.12</f>
        <v>98560</v>
      </c>
      <c r="D61" s="9">
        <f>E61+2000</f>
        <v>88000</v>
      </c>
      <c r="E61" s="151">
        <v>86000</v>
      </c>
      <c r="F61" s="32">
        <v>36.75</v>
      </c>
      <c r="G61" s="33"/>
    </row>
    <row r="62" spans="1:7" s="2" customFormat="1" ht="18.75" customHeight="1">
      <c r="A62" s="40" t="s">
        <v>280</v>
      </c>
      <c r="B62" s="18" t="s">
        <v>281</v>
      </c>
      <c r="C62" s="8">
        <f t="shared" si="2"/>
        <v>98560</v>
      </c>
      <c r="D62" s="9">
        <f>E62+2000</f>
        <v>88000</v>
      </c>
      <c r="E62" s="151">
        <v>86000</v>
      </c>
      <c r="F62" s="6">
        <v>23.98</v>
      </c>
      <c r="G62" s="41"/>
    </row>
    <row r="63" spans="1:7" s="2" customFormat="1" ht="18.75" customHeight="1">
      <c r="A63" s="40" t="s">
        <v>149</v>
      </c>
      <c r="B63" s="18" t="s">
        <v>281</v>
      </c>
      <c r="C63" s="8">
        <f t="shared" si="2"/>
        <v>104160</v>
      </c>
      <c r="D63" s="9">
        <f t="shared" si="3"/>
        <v>93000</v>
      </c>
      <c r="E63" s="151">
        <v>91000</v>
      </c>
      <c r="F63" s="6">
        <v>31.7</v>
      </c>
      <c r="G63" s="41"/>
    </row>
    <row r="64" spans="1:7" s="2" customFormat="1" ht="18.75" customHeight="1">
      <c r="A64" s="40" t="s">
        <v>267</v>
      </c>
      <c r="B64" s="18" t="s">
        <v>281</v>
      </c>
      <c r="C64" s="8">
        <f t="shared" si="2"/>
        <v>98560</v>
      </c>
      <c r="D64" s="9">
        <f t="shared" si="3"/>
        <v>88000</v>
      </c>
      <c r="E64" s="151">
        <v>86000</v>
      </c>
      <c r="F64" s="6">
        <v>36.6</v>
      </c>
      <c r="G64" s="41" t="s">
        <v>42</v>
      </c>
    </row>
    <row r="65" spans="1:7" s="2" customFormat="1" ht="18.75" customHeight="1">
      <c r="A65" s="40" t="s">
        <v>139</v>
      </c>
      <c r="B65" s="18" t="s">
        <v>281</v>
      </c>
      <c r="C65" s="8">
        <f t="shared" si="2"/>
        <v>98560</v>
      </c>
      <c r="D65" s="9">
        <f t="shared" si="3"/>
        <v>88000</v>
      </c>
      <c r="E65" s="151">
        <v>86000</v>
      </c>
      <c r="F65" s="6">
        <v>41.64</v>
      </c>
      <c r="G65" s="41" t="s">
        <v>42</v>
      </c>
    </row>
    <row r="66" spans="1:7" s="2" customFormat="1" ht="18.75" customHeight="1">
      <c r="A66" s="40" t="s">
        <v>669</v>
      </c>
      <c r="B66" s="18" t="s">
        <v>281</v>
      </c>
      <c r="C66" s="8">
        <f>D66+D66*0.12</f>
        <v>98560</v>
      </c>
      <c r="D66" s="9">
        <f>E66+2000</f>
        <v>88000</v>
      </c>
      <c r="E66" s="151">
        <v>86000</v>
      </c>
      <c r="F66" s="6">
        <v>46.67</v>
      </c>
      <c r="G66" s="41"/>
    </row>
    <row r="67" spans="1:7" s="2" customFormat="1" ht="18.75" customHeight="1" thickBot="1">
      <c r="A67" s="159" t="s">
        <v>268</v>
      </c>
      <c r="B67" s="160" t="s">
        <v>281</v>
      </c>
      <c r="C67" s="161">
        <f t="shared" si="2"/>
        <v>98560</v>
      </c>
      <c r="D67" s="162">
        <f t="shared" si="3"/>
        <v>88000</v>
      </c>
      <c r="E67" s="161">
        <v>86000</v>
      </c>
      <c r="F67" s="163">
        <v>51.55</v>
      </c>
      <c r="G67" s="41"/>
    </row>
    <row r="68" spans="1:7" s="2" customFormat="1" ht="18.75" customHeight="1">
      <c r="A68" s="150" t="s">
        <v>269</v>
      </c>
      <c r="B68" s="80" t="s">
        <v>281</v>
      </c>
      <c r="C68" s="151">
        <f t="shared" si="2"/>
        <v>101920</v>
      </c>
      <c r="D68" s="152">
        <f t="shared" si="3"/>
        <v>91000</v>
      </c>
      <c r="E68" s="151">
        <v>89000</v>
      </c>
      <c r="F68" s="153">
        <v>52.3</v>
      </c>
      <c r="G68" s="41"/>
    </row>
    <row r="69" spans="1:7" s="2" customFormat="1" ht="18.75" customHeight="1">
      <c r="A69" s="40" t="s">
        <v>270</v>
      </c>
      <c r="B69" s="18" t="s">
        <v>281</v>
      </c>
      <c r="C69" s="8">
        <f t="shared" si="2"/>
        <v>101920</v>
      </c>
      <c r="D69" s="9">
        <f t="shared" si="3"/>
        <v>91000</v>
      </c>
      <c r="E69" s="151">
        <v>89000</v>
      </c>
      <c r="F69" s="6">
        <v>58.6</v>
      </c>
      <c r="G69" s="41">
        <v>10.5</v>
      </c>
    </row>
    <row r="70" spans="1:7" s="2" customFormat="1" ht="18.75" customHeight="1">
      <c r="A70" s="40" t="s">
        <v>271</v>
      </c>
      <c r="B70" s="18" t="s">
        <v>281</v>
      </c>
      <c r="C70" s="8">
        <f t="shared" si="2"/>
        <v>101920</v>
      </c>
      <c r="D70" s="9">
        <f t="shared" si="3"/>
        <v>91000</v>
      </c>
      <c r="E70" s="151">
        <v>89000</v>
      </c>
      <c r="F70" s="6">
        <v>64.86</v>
      </c>
      <c r="G70" s="41"/>
    </row>
    <row r="71" spans="1:7" s="2" customFormat="1" ht="18.75" customHeight="1">
      <c r="A71" s="40" t="s">
        <v>130</v>
      </c>
      <c r="B71" s="18" t="s">
        <v>281</v>
      </c>
      <c r="C71" s="8">
        <f t="shared" si="2"/>
        <v>101920</v>
      </c>
      <c r="D71" s="9">
        <f t="shared" si="3"/>
        <v>91000</v>
      </c>
      <c r="E71" s="151">
        <v>89000</v>
      </c>
      <c r="F71" s="6">
        <v>63.2</v>
      </c>
      <c r="G71" s="41"/>
    </row>
    <row r="72" spans="1:7" s="2" customFormat="1" ht="18.75" customHeight="1">
      <c r="A72" s="40" t="s">
        <v>272</v>
      </c>
      <c r="B72" s="18" t="s">
        <v>281</v>
      </c>
      <c r="C72" s="8">
        <f t="shared" si="2"/>
        <v>101920</v>
      </c>
      <c r="D72" s="9">
        <f t="shared" si="3"/>
        <v>91000</v>
      </c>
      <c r="E72" s="151">
        <v>89000</v>
      </c>
      <c r="F72" s="6">
        <v>70.14</v>
      </c>
      <c r="G72" s="41"/>
    </row>
    <row r="73" spans="1:7" s="2" customFormat="1" ht="18.75" customHeight="1" thickBot="1">
      <c r="A73" s="159" t="s">
        <v>273</v>
      </c>
      <c r="B73" s="160" t="s">
        <v>281</v>
      </c>
      <c r="C73" s="161">
        <f t="shared" si="2"/>
        <v>101920</v>
      </c>
      <c r="D73" s="162">
        <f t="shared" si="3"/>
        <v>91000</v>
      </c>
      <c r="E73" s="161">
        <v>89000</v>
      </c>
      <c r="F73" s="163">
        <v>77.69</v>
      </c>
      <c r="G73" s="41">
        <v>11.37</v>
      </c>
    </row>
    <row r="74" spans="1:7" s="2" customFormat="1" ht="18.75" customHeight="1">
      <c r="A74" s="150" t="s">
        <v>274</v>
      </c>
      <c r="B74" s="80" t="s">
        <v>281</v>
      </c>
      <c r="C74" s="151">
        <f t="shared" si="2"/>
        <v>104160</v>
      </c>
      <c r="D74" s="152">
        <f t="shared" si="3"/>
        <v>93000</v>
      </c>
      <c r="E74" s="151">
        <v>91000</v>
      </c>
      <c r="F74" s="153">
        <v>81.7</v>
      </c>
      <c r="G74" s="41"/>
    </row>
    <row r="75" spans="1:7" s="2" customFormat="1" ht="18.75" customHeight="1">
      <c r="A75" s="40" t="s">
        <v>275</v>
      </c>
      <c r="B75" s="18" t="s">
        <v>281</v>
      </c>
      <c r="C75" s="8">
        <f t="shared" si="2"/>
        <v>104160</v>
      </c>
      <c r="D75" s="9">
        <f t="shared" si="3"/>
        <v>93000</v>
      </c>
      <c r="E75" s="151">
        <v>91000</v>
      </c>
      <c r="F75" s="6">
        <v>90.51</v>
      </c>
      <c r="G75" s="41"/>
    </row>
    <row r="76" spans="1:7" s="2" customFormat="1" ht="18.75" customHeight="1">
      <c r="A76" s="40" t="s">
        <v>276</v>
      </c>
      <c r="B76" s="18" t="s">
        <v>281</v>
      </c>
      <c r="C76" s="8">
        <f t="shared" si="2"/>
        <v>104160</v>
      </c>
      <c r="D76" s="9">
        <f t="shared" si="3"/>
        <v>93000</v>
      </c>
      <c r="E76" s="151">
        <v>91000</v>
      </c>
      <c r="F76" s="6">
        <v>92.56</v>
      </c>
      <c r="G76" s="41"/>
    </row>
    <row r="77" spans="1:7" s="2" customFormat="1" ht="18.75" customHeight="1">
      <c r="A77" s="40" t="s">
        <v>277</v>
      </c>
      <c r="B77" s="18" t="s">
        <v>281</v>
      </c>
      <c r="C77" s="8">
        <f t="shared" si="2"/>
        <v>104160</v>
      </c>
      <c r="D77" s="9">
        <f t="shared" si="3"/>
        <v>93000</v>
      </c>
      <c r="E77" s="151">
        <v>91000</v>
      </c>
      <c r="F77" s="6">
        <v>102.6</v>
      </c>
      <c r="G77" s="41"/>
    </row>
    <row r="78" spans="1:10" ht="23.25">
      <c r="A78" s="48" t="s">
        <v>278</v>
      </c>
      <c r="B78" s="49" t="s">
        <v>281</v>
      </c>
      <c r="C78" s="50">
        <f t="shared" si="2"/>
        <v>104160</v>
      </c>
      <c r="D78" s="51">
        <f t="shared" si="3"/>
        <v>93000</v>
      </c>
      <c r="E78" s="151">
        <v>91000</v>
      </c>
      <c r="F78" s="52">
        <v>122.55</v>
      </c>
      <c r="G78" s="53"/>
      <c r="H78" s="16"/>
      <c r="I78" s="16"/>
      <c r="J78" s="16"/>
    </row>
    <row r="79" spans="1:10" ht="23.25" hidden="1" outlineLevel="1">
      <c r="A79" s="384" t="s">
        <v>298</v>
      </c>
      <c r="B79" s="384"/>
      <c r="C79" s="384"/>
      <c r="D79" s="384"/>
      <c r="E79" s="384"/>
      <c r="F79" s="384"/>
      <c r="G79" s="384"/>
      <c r="H79" s="17"/>
      <c r="I79" s="17"/>
      <c r="J79" s="17"/>
    </row>
    <row r="80" spans="1:10" ht="20.25" hidden="1" outlineLevel="1">
      <c r="A80" s="385" t="s">
        <v>292</v>
      </c>
      <c r="B80" s="385"/>
      <c r="C80" s="385"/>
      <c r="D80" s="385"/>
      <c r="E80" s="385"/>
      <c r="F80" s="385"/>
      <c r="G80" s="385"/>
      <c r="H80" s="17"/>
      <c r="I80" s="17"/>
      <c r="J80" s="17"/>
    </row>
    <row r="81" spans="1:10" ht="20.25" hidden="1" outlineLevel="1">
      <c r="A81" s="385" t="s">
        <v>291</v>
      </c>
      <c r="B81" s="385"/>
      <c r="C81" s="385"/>
      <c r="D81" s="385"/>
      <c r="E81" s="385"/>
      <c r="F81" s="385"/>
      <c r="G81" s="385"/>
      <c r="H81" s="17"/>
      <c r="I81" s="17"/>
      <c r="J81" s="17"/>
    </row>
    <row r="82" spans="1:7" ht="20.25" hidden="1" outlineLevel="1">
      <c r="A82" s="385" t="s">
        <v>293</v>
      </c>
      <c r="B82" s="385"/>
      <c r="C82" s="385"/>
      <c r="D82" s="385"/>
      <c r="E82" s="385"/>
      <c r="F82" s="385"/>
      <c r="G82" s="385"/>
    </row>
    <row r="83" ht="18.75" collapsed="1"/>
  </sheetData>
  <sheetProtection/>
  <mergeCells count="5">
    <mergeCell ref="A1:G1"/>
    <mergeCell ref="A79:G79"/>
    <mergeCell ref="A80:G80"/>
    <mergeCell ref="A81:G81"/>
    <mergeCell ref="A82:G8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0" r:id="rId2"/>
  <ignoredErrors>
    <ignoredError sqref="C28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145"/>
  <sheetViews>
    <sheetView zoomScalePageLayoutView="0" workbookViewId="0" topLeftCell="A1">
      <pane xSplit="8" ySplit="4" topLeftCell="I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126" sqref="B126:B133"/>
    </sheetView>
  </sheetViews>
  <sheetFormatPr defaultColWidth="9.00390625" defaultRowHeight="12.75"/>
  <cols>
    <col min="1" max="1" width="17.875" style="134" customWidth="1"/>
    <col min="2" max="2" width="14.625" style="118" bestFit="1" customWidth="1"/>
    <col min="3" max="3" width="18.125" style="122" customWidth="1"/>
    <col min="4" max="4" width="18.00390625" style="122" customWidth="1"/>
    <col min="5" max="5" width="17.125" style="122" customWidth="1"/>
    <col min="6" max="6" width="17.375" style="122" customWidth="1"/>
    <col min="7" max="7" width="16.375" style="85" customWidth="1"/>
    <col min="8" max="8" width="11.75390625" style="85" hidden="1" customWidth="1"/>
    <col min="9" max="16384" width="9.125" style="85" customWidth="1"/>
  </cols>
  <sheetData>
    <row r="1" spans="1:7" s="82" customFormat="1" ht="19.5" customHeight="1">
      <c r="A1" s="102"/>
      <c r="B1" s="112"/>
      <c r="C1" s="119"/>
      <c r="D1" s="120"/>
      <c r="E1" s="119"/>
      <c r="F1" s="119"/>
      <c r="G1" s="81" t="s">
        <v>505</v>
      </c>
    </row>
    <row r="2" spans="1:7" s="83" customFormat="1" ht="22.5" customHeight="1">
      <c r="A2" s="399" t="s">
        <v>638</v>
      </c>
      <c r="B2" s="400"/>
      <c r="C2" s="400"/>
      <c r="D2" s="400"/>
      <c r="E2" s="400"/>
      <c r="F2" s="400"/>
      <c r="G2" s="401"/>
    </row>
    <row r="3" spans="1:8" ht="25.5">
      <c r="A3" s="123" t="s">
        <v>506</v>
      </c>
      <c r="B3" s="124" t="s">
        <v>643</v>
      </c>
      <c r="C3" s="125" t="s">
        <v>639</v>
      </c>
      <c r="D3" s="125" t="s">
        <v>640</v>
      </c>
      <c r="E3" s="125" t="s">
        <v>641</v>
      </c>
      <c r="F3" s="125" t="s">
        <v>642</v>
      </c>
      <c r="G3" s="123" t="s">
        <v>507</v>
      </c>
      <c r="H3" s="84"/>
    </row>
    <row r="4" spans="1:8" ht="15">
      <c r="A4" s="402" t="s">
        <v>508</v>
      </c>
      <c r="B4" s="403"/>
      <c r="C4" s="403"/>
      <c r="D4" s="403"/>
      <c r="E4" s="403"/>
      <c r="F4" s="403"/>
      <c r="G4" s="404"/>
      <c r="H4" s="84"/>
    </row>
    <row r="5" spans="1:9" s="89" customFormat="1" ht="15">
      <c r="A5" s="129" t="s">
        <v>509</v>
      </c>
      <c r="B5" s="113">
        <v>115000</v>
      </c>
      <c r="C5" s="126">
        <f>G5/50*H5+20</f>
        <v>38.8776</v>
      </c>
      <c r="D5" s="126">
        <f>G5/100*H5*1.1+20</f>
        <v>30.38268</v>
      </c>
      <c r="E5" s="126">
        <f>G5/200*H5*1.4+20</f>
        <v>26.60716</v>
      </c>
      <c r="F5" s="126">
        <f>G5/333.33*H5*1.5+20</f>
        <v>24.24750247502475</v>
      </c>
      <c r="G5" s="93">
        <v>6.742</v>
      </c>
      <c r="H5" s="87">
        <v>140</v>
      </c>
      <c r="I5" s="88"/>
    </row>
    <row r="6" spans="1:9" s="91" customFormat="1" ht="15">
      <c r="A6" s="129" t="s">
        <v>510</v>
      </c>
      <c r="B6" s="113">
        <v>115000</v>
      </c>
      <c r="C6" s="126">
        <f aca="true" t="shared" si="0" ref="C6:C69">G6/50*H6+20</f>
        <v>45.1468</v>
      </c>
      <c r="D6" s="126">
        <f aca="true" t="shared" si="1" ref="D6:D69">G6/100*H6*1.1+20</f>
        <v>33.83074</v>
      </c>
      <c r="E6" s="126">
        <f aca="true" t="shared" si="2" ref="E6:E69">G6/200*H6*1.4+20</f>
        <v>28.801379999999998</v>
      </c>
      <c r="F6" s="126">
        <f aca="true" t="shared" si="3" ref="F6:F69">G6/333.33*H6*1.5+20</f>
        <v>25.65808658086581</v>
      </c>
      <c r="G6" s="94">
        <v>8.981</v>
      </c>
      <c r="H6" s="87">
        <v>140</v>
      </c>
      <c r="I6" s="88"/>
    </row>
    <row r="7" spans="1:9" s="89" customFormat="1" ht="15">
      <c r="A7" s="129" t="s">
        <v>511</v>
      </c>
      <c r="B7" s="113">
        <v>115000</v>
      </c>
      <c r="C7" s="126">
        <f t="shared" si="0"/>
        <v>51.36</v>
      </c>
      <c r="D7" s="126">
        <f t="shared" si="1"/>
        <v>37.248</v>
      </c>
      <c r="E7" s="126">
        <f t="shared" si="2"/>
        <v>30.976</v>
      </c>
      <c r="F7" s="126">
        <f t="shared" si="3"/>
        <v>27.056070560705606</v>
      </c>
      <c r="G7" s="94">
        <v>11.2</v>
      </c>
      <c r="H7" s="87">
        <v>140</v>
      </c>
      <c r="I7" s="88"/>
    </row>
    <row r="8" spans="1:9" s="91" customFormat="1" ht="15">
      <c r="A8" s="129" t="s">
        <v>512</v>
      </c>
      <c r="B8" s="113">
        <v>115000</v>
      </c>
      <c r="C8" s="126">
        <f t="shared" si="0"/>
        <v>57.57599999999999</v>
      </c>
      <c r="D8" s="126">
        <f t="shared" si="1"/>
        <v>40.666799999999995</v>
      </c>
      <c r="E8" s="126">
        <f t="shared" si="2"/>
        <v>33.151599999999995</v>
      </c>
      <c r="F8" s="126">
        <f t="shared" si="3"/>
        <v>28.45468454684547</v>
      </c>
      <c r="G8" s="94">
        <v>13.42</v>
      </c>
      <c r="H8" s="87">
        <v>140</v>
      </c>
      <c r="I8" s="88"/>
    </row>
    <row r="9" spans="1:9" s="91" customFormat="1" ht="15">
      <c r="A9" s="129" t="s">
        <v>513</v>
      </c>
      <c r="B9" s="113">
        <v>115000</v>
      </c>
      <c r="C9" s="126">
        <f t="shared" si="0"/>
        <v>63.792</v>
      </c>
      <c r="D9" s="126">
        <f t="shared" si="1"/>
        <v>44.0856</v>
      </c>
      <c r="E9" s="126">
        <f t="shared" si="2"/>
        <v>35.3272</v>
      </c>
      <c r="F9" s="126">
        <f t="shared" si="3"/>
        <v>29.85329853298533</v>
      </c>
      <c r="G9" s="94">
        <v>15.64</v>
      </c>
      <c r="H9" s="87">
        <v>140</v>
      </c>
      <c r="I9" s="88"/>
    </row>
    <row r="10" spans="1:9" s="91" customFormat="1" ht="15">
      <c r="A10" s="129" t="s">
        <v>514</v>
      </c>
      <c r="B10" s="113">
        <v>115000</v>
      </c>
      <c r="C10" s="126">
        <f t="shared" si="0"/>
        <v>70.036</v>
      </c>
      <c r="D10" s="126">
        <f t="shared" si="1"/>
        <v>47.519800000000004</v>
      </c>
      <c r="E10" s="126">
        <f t="shared" si="2"/>
        <v>37.5126</v>
      </c>
      <c r="F10" s="126">
        <f t="shared" si="3"/>
        <v>31.25821258212582</v>
      </c>
      <c r="G10" s="94">
        <v>17.87</v>
      </c>
      <c r="H10" s="87">
        <v>140</v>
      </c>
      <c r="I10" s="88"/>
    </row>
    <row r="11" spans="1:9" s="89" customFormat="1" ht="15">
      <c r="A11" s="130" t="s">
        <v>515</v>
      </c>
      <c r="B11" s="113">
        <v>110000</v>
      </c>
      <c r="C11" s="126">
        <f t="shared" si="0"/>
        <v>57.1</v>
      </c>
      <c r="D11" s="126">
        <f t="shared" si="1"/>
        <v>40.405</v>
      </c>
      <c r="E11" s="126">
        <f t="shared" si="2"/>
        <v>32.985</v>
      </c>
      <c r="F11" s="126">
        <f t="shared" si="3"/>
        <v>28.34758347583476</v>
      </c>
      <c r="G11" s="94">
        <v>13.25</v>
      </c>
      <c r="H11" s="87">
        <v>140</v>
      </c>
      <c r="I11" s="88"/>
    </row>
    <row r="12" spans="1:9" s="89" customFormat="1" ht="15">
      <c r="A12" s="130" t="s">
        <v>516</v>
      </c>
      <c r="B12" s="113">
        <v>110000</v>
      </c>
      <c r="C12" s="126">
        <f t="shared" si="0"/>
        <v>62.196</v>
      </c>
      <c r="D12" s="126">
        <f t="shared" si="1"/>
        <v>43.207800000000006</v>
      </c>
      <c r="E12" s="126">
        <f t="shared" si="2"/>
        <v>34.7686</v>
      </c>
      <c r="F12" s="126">
        <f t="shared" si="3"/>
        <v>29.49419494194942</v>
      </c>
      <c r="G12" s="94">
        <v>15.07</v>
      </c>
      <c r="H12" s="87">
        <v>140</v>
      </c>
      <c r="I12" s="88"/>
    </row>
    <row r="13" spans="1:9" s="91" customFormat="1" ht="15">
      <c r="A13" s="130" t="s">
        <v>517</v>
      </c>
      <c r="B13" s="113">
        <v>110000</v>
      </c>
      <c r="C13" s="126">
        <f t="shared" si="0"/>
        <v>68.58000000000001</v>
      </c>
      <c r="D13" s="126">
        <f t="shared" si="1"/>
        <v>46.71900000000001</v>
      </c>
      <c r="E13" s="126">
        <f t="shared" si="2"/>
        <v>37.003</v>
      </c>
      <c r="F13" s="126">
        <f t="shared" si="3"/>
        <v>30.930609306093064</v>
      </c>
      <c r="G13" s="94">
        <v>17.35</v>
      </c>
      <c r="H13" s="87">
        <v>140</v>
      </c>
      <c r="I13" s="88"/>
    </row>
    <row r="14" spans="1:9" s="89" customFormat="1" ht="15">
      <c r="A14" s="130" t="s">
        <v>518</v>
      </c>
      <c r="B14" s="113">
        <v>110000</v>
      </c>
      <c r="C14" s="126">
        <f t="shared" si="0"/>
        <v>79.64</v>
      </c>
      <c r="D14" s="126">
        <f t="shared" si="1"/>
        <v>52.802</v>
      </c>
      <c r="E14" s="126">
        <f t="shared" si="2"/>
        <v>40.873999999999995</v>
      </c>
      <c r="F14" s="126">
        <f t="shared" si="3"/>
        <v>33.41913419134191</v>
      </c>
      <c r="G14" s="94">
        <v>21.3</v>
      </c>
      <c r="H14" s="87">
        <v>140</v>
      </c>
      <c r="I14" s="88"/>
    </row>
    <row r="15" spans="1:9" s="91" customFormat="1" ht="15">
      <c r="A15" s="130" t="s">
        <v>519</v>
      </c>
      <c r="B15" s="113">
        <v>110000</v>
      </c>
      <c r="C15" s="126">
        <f t="shared" si="0"/>
        <v>90.7</v>
      </c>
      <c r="D15" s="126">
        <f t="shared" si="1"/>
        <v>58.885000000000005</v>
      </c>
      <c r="E15" s="126">
        <f t="shared" si="2"/>
        <v>44.745000000000005</v>
      </c>
      <c r="F15" s="126">
        <f t="shared" si="3"/>
        <v>35.90765907659077</v>
      </c>
      <c r="G15" s="94">
        <v>25.25</v>
      </c>
      <c r="H15" s="87">
        <v>140</v>
      </c>
      <c r="I15" s="88"/>
    </row>
    <row r="16" spans="1:9" s="91" customFormat="1" ht="15">
      <c r="A16" s="130" t="s">
        <v>520</v>
      </c>
      <c r="B16" s="113">
        <v>110000</v>
      </c>
      <c r="C16" s="126">
        <f t="shared" si="0"/>
        <v>101.116</v>
      </c>
      <c r="D16" s="126">
        <f t="shared" si="1"/>
        <v>64.6138</v>
      </c>
      <c r="E16" s="126">
        <f t="shared" si="2"/>
        <v>48.3906</v>
      </c>
      <c r="F16" s="126">
        <f t="shared" si="3"/>
        <v>38.25128251282513</v>
      </c>
      <c r="G16" s="94">
        <v>28.97</v>
      </c>
      <c r="H16" s="87">
        <v>140</v>
      </c>
      <c r="I16" s="88"/>
    </row>
    <row r="17" spans="1:9" s="89" customFormat="1" ht="15">
      <c r="A17" s="130" t="s">
        <v>521</v>
      </c>
      <c r="B17" s="113">
        <v>110000</v>
      </c>
      <c r="C17" s="126">
        <f t="shared" si="0"/>
        <v>112.792</v>
      </c>
      <c r="D17" s="126">
        <f t="shared" si="1"/>
        <v>71.0356</v>
      </c>
      <c r="E17" s="126">
        <f t="shared" si="2"/>
        <v>52.477199999999996</v>
      </c>
      <c r="F17" s="126">
        <f t="shared" si="3"/>
        <v>40.87840878408784</v>
      </c>
      <c r="G17" s="94">
        <v>33.14</v>
      </c>
      <c r="H17" s="87">
        <v>140</v>
      </c>
      <c r="I17" s="88"/>
    </row>
    <row r="18" spans="1:9" s="89" customFormat="1" ht="15">
      <c r="A18" s="130" t="s">
        <v>522</v>
      </c>
      <c r="B18" s="113">
        <v>110000</v>
      </c>
      <c r="C18" s="126">
        <f t="shared" si="0"/>
        <v>134.91199999999998</v>
      </c>
      <c r="D18" s="126">
        <f t="shared" si="1"/>
        <v>83.2016</v>
      </c>
      <c r="E18" s="126">
        <f t="shared" si="2"/>
        <v>60.219199999999994</v>
      </c>
      <c r="F18" s="126">
        <f t="shared" si="3"/>
        <v>45.855458554585546</v>
      </c>
      <c r="G18" s="94">
        <v>41.04</v>
      </c>
      <c r="H18" s="87">
        <v>140</v>
      </c>
      <c r="I18" s="88"/>
    </row>
    <row r="19" spans="1:9" s="89" customFormat="1" ht="15">
      <c r="A19" s="130" t="s">
        <v>523</v>
      </c>
      <c r="B19" s="113">
        <v>110000</v>
      </c>
      <c r="C19" s="126">
        <f t="shared" si="0"/>
        <v>145.972</v>
      </c>
      <c r="D19" s="126">
        <f t="shared" si="1"/>
        <v>89.28460000000001</v>
      </c>
      <c r="E19" s="126">
        <f t="shared" si="2"/>
        <v>64.09020000000001</v>
      </c>
      <c r="F19" s="126">
        <f t="shared" si="3"/>
        <v>48.3439834398344</v>
      </c>
      <c r="G19" s="94">
        <v>44.99</v>
      </c>
      <c r="H19" s="87">
        <v>140</v>
      </c>
      <c r="I19" s="88"/>
    </row>
    <row r="20" spans="1:9" s="89" customFormat="1" ht="15">
      <c r="A20" s="130" t="s">
        <v>524</v>
      </c>
      <c r="B20" s="113">
        <v>100000</v>
      </c>
      <c r="C20" s="126">
        <f t="shared" si="0"/>
        <v>97.896</v>
      </c>
      <c r="D20" s="126">
        <f t="shared" si="1"/>
        <v>62.842800000000004</v>
      </c>
      <c r="E20" s="126">
        <f t="shared" si="2"/>
        <v>47.2636</v>
      </c>
      <c r="F20" s="126">
        <f t="shared" si="3"/>
        <v>37.52677526775268</v>
      </c>
      <c r="G20" s="94">
        <v>27.82</v>
      </c>
      <c r="H20" s="87">
        <v>140</v>
      </c>
      <c r="I20" s="88"/>
    </row>
    <row r="21" spans="1:9" s="89" customFormat="1" ht="15">
      <c r="A21" s="130" t="s">
        <v>525</v>
      </c>
      <c r="B21" s="113">
        <v>100000</v>
      </c>
      <c r="C21" s="126">
        <f t="shared" si="0"/>
        <v>105.848</v>
      </c>
      <c r="D21" s="126">
        <f t="shared" si="1"/>
        <v>67.2164</v>
      </c>
      <c r="E21" s="126">
        <f t="shared" si="2"/>
        <v>50.0468</v>
      </c>
      <c r="F21" s="126">
        <f t="shared" si="3"/>
        <v>39.3159931599316</v>
      </c>
      <c r="G21" s="94">
        <v>30.66</v>
      </c>
      <c r="H21" s="87">
        <v>140</v>
      </c>
      <c r="I21" s="88"/>
    </row>
    <row r="22" spans="1:9" s="89" customFormat="1" ht="15">
      <c r="A22" s="130" t="s">
        <v>526</v>
      </c>
      <c r="B22" s="113">
        <v>100000</v>
      </c>
      <c r="C22" s="126">
        <f t="shared" si="0"/>
        <v>123.488</v>
      </c>
      <c r="D22" s="126">
        <f t="shared" si="1"/>
        <v>76.9184</v>
      </c>
      <c r="E22" s="126">
        <f t="shared" si="2"/>
        <v>56.2208</v>
      </c>
      <c r="F22" s="126">
        <f t="shared" si="3"/>
        <v>43.285032850328506</v>
      </c>
      <c r="G22" s="94">
        <v>36.96</v>
      </c>
      <c r="H22" s="87">
        <v>140</v>
      </c>
      <c r="I22" s="88"/>
    </row>
    <row r="23" spans="1:9" s="91" customFormat="1" ht="15">
      <c r="A23" s="130" t="s">
        <v>527</v>
      </c>
      <c r="B23" s="113">
        <v>100000</v>
      </c>
      <c r="C23" s="126">
        <f t="shared" si="0"/>
        <v>158.04</v>
      </c>
      <c r="D23" s="126">
        <f t="shared" si="1"/>
        <v>95.922</v>
      </c>
      <c r="E23" s="126">
        <f t="shared" si="2"/>
        <v>68.314</v>
      </c>
      <c r="F23" s="126">
        <f t="shared" si="3"/>
        <v>51.059310593105934</v>
      </c>
      <c r="G23" s="94">
        <v>49.3</v>
      </c>
      <c r="H23" s="87">
        <v>140</v>
      </c>
      <c r="I23" s="88"/>
    </row>
    <row r="24" spans="1:9" s="89" customFormat="1" ht="15">
      <c r="A24" s="130" t="s">
        <v>528</v>
      </c>
      <c r="B24" s="113">
        <v>100000</v>
      </c>
      <c r="C24" s="126">
        <f t="shared" si="0"/>
        <v>175.316</v>
      </c>
      <c r="D24" s="126">
        <f t="shared" si="1"/>
        <v>105.42380000000001</v>
      </c>
      <c r="E24" s="126">
        <f t="shared" si="2"/>
        <v>74.3606</v>
      </c>
      <c r="F24" s="126">
        <f t="shared" si="3"/>
        <v>54.94644946449465</v>
      </c>
      <c r="G24" s="94">
        <v>55.47</v>
      </c>
      <c r="H24" s="87">
        <v>140</v>
      </c>
      <c r="I24" s="88"/>
    </row>
    <row r="25" spans="1:9" s="89" customFormat="1" ht="15">
      <c r="A25" s="130" t="s">
        <v>529</v>
      </c>
      <c r="B25" s="113">
        <v>100000</v>
      </c>
      <c r="C25" s="126">
        <f t="shared" si="0"/>
        <v>192.592</v>
      </c>
      <c r="D25" s="126">
        <f t="shared" si="1"/>
        <v>114.92560000000002</v>
      </c>
      <c r="E25" s="126">
        <f t="shared" si="2"/>
        <v>80.4072</v>
      </c>
      <c r="F25" s="126">
        <f t="shared" si="3"/>
        <v>58.83358833588336</v>
      </c>
      <c r="G25" s="94">
        <v>61.64</v>
      </c>
      <c r="H25" s="87">
        <v>140</v>
      </c>
      <c r="I25" s="88"/>
    </row>
    <row r="26" spans="1:9" s="89" customFormat="1" ht="15">
      <c r="A26" s="130" t="s">
        <v>530</v>
      </c>
      <c r="B26" s="113">
        <v>100000</v>
      </c>
      <c r="C26" s="126">
        <f t="shared" si="0"/>
        <v>201.244</v>
      </c>
      <c r="D26" s="126">
        <f t="shared" si="1"/>
        <v>119.6842</v>
      </c>
      <c r="E26" s="126">
        <f t="shared" si="2"/>
        <v>83.43539999999999</v>
      </c>
      <c r="F26" s="126">
        <f t="shared" si="3"/>
        <v>60.78030780307803</v>
      </c>
      <c r="G26" s="94">
        <v>64.73</v>
      </c>
      <c r="H26" s="87">
        <v>140</v>
      </c>
      <c r="I26" s="88"/>
    </row>
    <row r="27" spans="1:9" s="89" customFormat="1" ht="15">
      <c r="A27" s="130" t="s">
        <v>531</v>
      </c>
      <c r="B27" s="113">
        <v>100000</v>
      </c>
      <c r="C27" s="126">
        <f t="shared" si="0"/>
        <v>209.86800000000002</v>
      </c>
      <c r="D27" s="126">
        <f t="shared" si="1"/>
        <v>124.42740000000002</v>
      </c>
      <c r="E27" s="126">
        <f t="shared" si="2"/>
        <v>86.4538</v>
      </c>
      <c r="F27" s="126">
        <f t="shared" si="3"/>
        <v>62.72072720727208</v>
      </c>
      <c r="G27" s="94">
        <v>67.81</v>
      </c>
      <c r="H27" s="87">
        <v>140</v>
      </c>
      <c r="I27" s="88"/>
    </row>
    <row r="28" spans="1:9" s="91" customFormat="1" ht="15">
      <c r="A28" s="130" t="s">
        <v>532</v>
      </c>
      <c r="B28" s="113">
        <v>100000</v>
      </c>
      <c r="C28" s="126">
        <f t="shared" si="0"/>
        <v>143.33999999999997</v>
      </c>
      <c r="D28" s="126">
        <f t="shared" si="1"/>
        <v>87.837</v>
      </c>
      <c r="E28" s="126">
        <f t="shared" si="2"/>
        <v>63.169</v>
      </c>
      <c r="F28" s="126">
        <f t="shared" si="3"/>
        <v>47.75177751777518</v>
      </c>
      <c r="G28" s="94">
        <v>44.05</v>
      </c>
      <c r="H28" s="87">
        <v>140</v>
      </c>
      <c r="I28" s="88"/>
    </row>
    <row r="29" spans="1:9" s="89" customFormat="1" ht="15">
      <c r="A29" s="130" t="s">
        <v>533</v>
      </c>
      <c r="B29" s="113">
        <v>100000</v>
      </c>
      <c r="C29" s="126">
        <f t="shared" si="0"/>
        <v>168.03599999999997</v>
      </c>
      <c r="D29" s="126">
        <f t="shared" si="1"/>
        <v>101.4198</v>
      </c>
      <c r="E29" s="126">
        <f t="shared" si="2"/>
        <v>71.81259999999999</v>
      </c>
      <c r="F29" s="126">
        <f t="shared" si="3"/>
        <v>53.308433084330844</v>
      </c>
      <c r="G29" s="94">
        <v>52.87</v>
      </c>
      <c r="H29" s="87">
        <v>140</v>
      </c>
      <c r="I29" s="88"/>
    </row>
    <row r="30" spans="1:9" s="89" customFormat="1" ht="15">
      <c r="A30" s="130" t="s">
        <v>534</v>
      </c>
      <c r="B30" s="113">
        <v>100000</v>
      </c>
      <c r="C30" s="126">
        <f t="shared" si="0"/>
        <v>205.164</v>
      </c>
      <c r="D30" s="126">
        <f t="shared" si="1"/>
        <v>121.8402</v>
      </c>
      <c r="E30" s="126">
        <f t="shared" si="2"/>
        <v>84.80739999999999</v>
      </c>
      <c r="F30" s="126">
        <f t="shared" si="3"/>
        <v>61.662316623166234</v>
      </c>
      <c r="G30" s="94">
        <v>54.46</v>
      </c>
      <c r="H30" s="87">
        <v>170</v>
      </c>
      <c r="I30" s="88"/>
    </row>
    <row r="31" spans="1:9" s="89" customFormat="1" ht="15">
      <c r="A31" s="130" t="s">
        <v>535</v>
      </c>
      <c r="B31" s="113">
        <v>100000</v>
      </c>
      <c r="C31" s="126">
        <f t="shared" si="0"/>
        <v>192.92799999999997</v>
      </c>
      <c r="D31" s="126">
        <f t="shared" si="1"/>
        <v>115.11039999999998</v>
      </c>
      <c r="E31" s="126">
        <f t="shared" si="2"/>
        <v>80.52479999999998</v>
      </c>
      <c r="F31" s="126">
        <f t="shared" si="3"/>
        <v>58.90918909189092</v>
      </c>
      <c r="G31" s="94">
        <v>61.76</v>
      </c>
      <c r="H31" s="87">
        <v>140</v>
      </c>
      <c r="I31" s="88"/>
    </row>
    <row r="32" spans="1:9" s="89" customFormat="1" ht="15">
      <c r="A32" s="130" t="s">
        <v>536</v>
      </c>
      <c r="B32" s="113">
        <v>100000</v>
      </c>
      <c r="C32" s="126">
        <f t="shared" si="0"/>
        <v>236.308</v>
      </c>
      <c r="D32" s="126">
        <f t="shared" si="1"/>
        <v>138.9694</v>
      </c>
      <c r="E32" s="126">
        <f t="shared" si="2"/>
        <v>95.70779999999999</v>
      </c>
      <c r="F32" s="126">
        <f t="shared" si="3"/>
        <v>68.66978669786698</v>
      </c>
      <c r="G32" s="94">
        <v>63.62</v>
      </c>
      <c r="H32" s="87">
        <v>170</v>
      </c>
      <c r="I32" s="88"/>
    </row>
    <row r="33" spans="1:9" s="89" customFormat="1" ht="15">
      <c r="A33" s="130" t="s">
        <v>537</v>
      </c>
      <c r="B33" s="113">
        <v>100000</v>
      </c>
      <c r="C33" s="126">
        <f t="shared" si="0"/>
        <v>217.792</v>
      </c>
      <c r="D33" s="126">
        <f t="shared" si="1"/>
        <v>128.78560000000002</v>
      </c>
      <c r="E33" s="126">
        <f t="shared" si="2"/>
        <v>89.2272</v>
      </c>
      <c r="F33" s="126">
        <f t="shared" si="3"/>
        <v>64.50364503645037</v>
      </c>
      <c r="G33" s="94">
        <v>70.64</v>
      </c>
      <c r="H33" s="87">
        <v>140</v>
      </c>
      <c r="I33" s="88"/>
    </row>
    <row r="34" spans="1:9" s="89" customFormat="1" ht="15">
      <c r="A34" s="130" t="s">
        <v>538</v>
      </c>
      <c r="B34" s="113">
        <v>100000</v>
      </c>
      <c r="C34" s="126">
        <f t="shared" si="0"/>
        <v>267.576</v>
      </c>
      <c r="D34" s="126">
        <f t="shared" si="1"/>
        <v>156.1668</v>
      </c>
      <c r="E34" s="126">
        <f t="shared" si="2"/>
        <v>106.65159999999999</v>
      </c>
      <c r="F34" s="126">
        <f t="shared" si="3"/>
        <v>75.70515705157052</v>
      </c>
      <c r="G34" s="94">
        <v>88.42</v>
      </c>
      <c r="H34" s="87">
        <v>140</v>
      </c>
      <c r="I34" s="88"/>
    </row>
    <row r="35" spans="1:9" s="89" customFormat="1" ht="15">
      <c r="A35" s="130" t="s">
        <v>539</v>
      </c>
      <c r="B35" s="113">
        <v>100000</v>
      </c>
      <c r="C35" s="126">
        <f t="shared" si="0"/>
        <v>292.41200000000003</v>
      </c>
      <c r="D35" s="126">
        <f t="shared" si="1"/>
        <v>169.82660000000004</v>
      </c>
      <c r="E35" s="126">
        <f t="shared" si="2"/>
        <v>115.3442</v>
      </c>
      <c r="F35" s="126">
        <f t="shared" si="3"/>
        <v>81.29331293312933</v>
      </c>
      <c r="G35" s="94">
        <v>97.29</v>
      </c>
      <c r="H35" s="87">
        <v>140</v>
      </c>
      <c r="I35" s="88"/>
    </row>
    <row r="36" spans="1:9" s="89" customFormat="1" ht="15">
      <c r="A36" s="130" t="s">
        <v>540</v>
      </c>
      <c r="B36" s="113">
        <v>100000</v>
      </c>
      <c r="C36" s="126">
        <f>G36/50*H36+20</f>
        <v>317.36</v>
      </c>
      <c r="D36" s="126">
        <f>G36/100*H36*1.1+20</f>
        <v>183.54800000000003</v>
      </c>
      <c r="E36" s="126">
        <f t="shared" si="2"/>
        <v>124.076</v>
      </c>
      <c r="F36" s="126">
        <f t="shared" si="3"/>
        <v>86.90666906669067</v>
      </c>
      <c r="G36" s="94">
        <v>106.2</v>
      </c>
      <c r="H36" s="87">
        <v>140</v>
      </c>
      <c r="I36" s="88"/>
    </row>
    <row r="37" spans="1:9" s="89" customFormat="1" ht="15">
      <c r="A37" s="130" t="s">
        <v>541</v>
      </c>
      <c r="B37" s="113">
        <v>100000</v>
      </c>
      <c r="C37" s="126">
        <f t="shared" si="0"/>
        <v>367.2</v>
      </c>
      <c r="D37" s="126">
        <f t="shared" si="1"/>
        <v>210.96</v>
      </c>
      <c r="E37" s="126">
        <f t="shared" si="2"/>
        <v>141.51999999999998</v>
      </c>
      <c r="F37" s="126">
        <f t="shared" si="3"/>
        <v>98.12078120781209</v>
      </c>
      <c r="G37" s="94">
        <v>124</v>
      </c>
      <c r="H37" s="87">
        <v>140</v>
      </c>
      <c r="I37" s="88"/>
    </row>
    <row r="38" spans="1:9" s="89" customFormat="1" ht="15">
      <c r="A38" s="130" t="s">
        <v>542</v>
      </c>
      <c r="B38" s="113">
        <v>100000</v>
      </c>
      <c r="C38" s="126">
        <f t="shared" si="0"/>
        <v>195.95200000000003</v>
      </c>
      <c r="D38" s="126">
        <f t="shared" si="1"/>
        <v>116.77360000000002</v>
      </c>
      <c r="E38" s="126">
        <f t="shared" si="2"/>
        <v>81.5832</v>
      </c>
      <c r="F38" s="126">
        <f t="shared" si="3"/>
        <v>59.589595895958965</v>
      </c>
      <c r="G38" s="94">
        <v>62.84</v>
      </c>
      <c r="H38" s="87">
        <v>140</v>
      </c>
      <c r="I38" s="88"/>
    </row>
    <row r="39" spans="1:9" s="89" customFormat="1" ht="15">
      <c r="A39" s="130" t="s">
        <v>543</v>
      </c>
      <c r="B39" s="113">
        <v>100000</v>
      </c>
      <c r="C39" s="126">
        <f t="shared" si="0"/>
        <v>228.46</v>
      </c>
      <c r="D39" s="126">
        <f t="shared" si="1"/>
        <v>134.65300000000002</v>
      </c>
      <c r="E39" s="126">
        <f t="shared" si="2"/>
        <v>92.961</v>
      </c>
      <c r="F39" s="126">
        <f t="shared" si="3"/>
        <v>66.9039690396904</v>
      </c>
      <c r="G39" s="94">
        <v>74.45</v>
      </c>
      <c r="H39" s="87">
        <v>140</v>
      </c>
      <c r="I39" s="88"/>
    </row>
    <row r="40" spans="1:9" s="89" customFormat="1" ht="15">
      <c r="A40" s="130" t="s">
        <v>544</v>
      </c>
      <c r="B40" s="113">
        <v>100000</v>
      </c>
      <c r="C40" s="126">
        <f t="shared" si="0"/>
        <v>262.34</v>
      </c>
      <c r="D40" s="126">
        <f t="shared" si="1"/>
        <v>153.287</v>
      </c>
      <c r="E40" s="126">
        <f t="shared" si="2"/>
        <v>104.81899999999999</v>
      </c>
      <c r="F40" s="126">
        <f t="shared" si="3"/>
        <v>74.52704527045272</v>
      </c>
      <c r="G40" s="94">
        <v>86.55</v>
      </c>
      <c r="H40" s="87">
        <v>140</v>
      </c>
      <c r="I40" s="88"/>
    </row>
    <row r="41" spans="1:9" s="89" customFormat="1" ht="15">
      <c r="A41" s="130" t="s">
        <v>545</v>
      </c>
      <c r="B41" s="113">
        <v>100000</v>
      </c>
      <c r="C41" s="126">
        <f t="shared" si="0"/>
        <v>296.192</v>
      </c>
      <c r="D41" s="126">
        <f t="shared" si="1"/>
        <v>171.90560000000002</v>
      </c>
      <c r="E41" s="126">
        <f t="shared" si="2"/>
        <v>116.6672</v>
      </c>
      <c r="F41" s="126">
        <f t="shared" si="3"/>
        <v>82.14382143821439</v>
      </c>
      <c r="G41" s="94">
        <v>98.64</v>
      </c>
      <c r="H41" s="87">
        <v>140</v>
      </c>
      <c r="I41" s="88"/>
    </row>
    <row r="42" spans="1:9" s="89" customFormat="1" ht="15">
      <c r="A42" s="130" t="s">
        <v>546</v>
      </c>
      <c r="B42" s="113">
        <v>100000</v>
      </c>
      <c r="C42" s="126">
        <f t="shared" si="0"/>
        <v>363.84</v>
      </c>
      <c r="D42" s="126">
        <f t="shared" si="1"/>
        <v>209.112</v>
      </c>
      <c r="E42" s="126">
        <f t="shared" si="2"/>
        <v>140.344</v>
      </c>
      <c r="F42" s="126">
        <f t="shared" si="3"/>
        <v>97.36477364773648</v>
      </c>
      <c r="G42" s="94">
        <v>122.8</v>
      </c>
      <c r="H42" s="87">
        <v>140</v>
      </c>
      <c r="I42" s="88"/>
    </row>
    <row r="43" spans="1:9" s="89" customFormat="1" ht="15">
      <c r="A43" s="130" t="s">
        <v>547</v>
      </c>
      <c r="B43" s="113">
        <v>100000</v>
      </c>
      <c r="C43" s="126">
        <f t="shared" si="0"/>
        <v>397.71999999999997</v>
      </c>
      <c r="D43" s="126">
        <f t="shared" si="1"/>
        <v>227.746</v>
      </c>
      <c r="E43" s="126">
        <f t="shared" si="2"/>
        <v>152.20199999999997</v>
      </c>
      <c r="F43" s="126">
        <f t="shared" si="3"/>
        <v>104.98784987849879</v>
      </c>
      <c r="G43" s="94">
        <v>134.9</v>
      </c>
      <c r="H43" s="87">
        <v>140</v>
      </c>
      <c r="I43" s="88"/>
    </row>
    <row r="44" spans="1:9" s="89" customFormat="1" ht="15">
      <c r="A44" s="130" t="s">
        <v>548</v>
      </c>
      <c r="B44" s="113">
        <v>100000</v>
      </c>
      <c r="C44" s="126">
        <f t="shared" si="0"/>
        <v>253.07199999999997</v>
      </c>
      <c r="D44" s="126">
        <f t="shared" si="1"/>
        <v>148.18959999999998</v>
      </c>
      <c r="E44" s="126">
        <f t="shared" si="2"/>
        <v>101.57519999999998</v>
      </c>
      <c r="F44" s="126">
        <f t="shared" si="3"/>
        <v>72.44172441724417</v>
      </c>
      <c r="G44" s="94">
        <v>83.24</v>
      </c>
      <c r="H44" s="87">
        <v>140</v>
      </c>
      <c r="I44" s="88"/>
    </row>
    <row r="45" spans="1:9" s="89" customFormat="1" ht="15">
      <c r="A45" s="130" t="s">
        <v>549</v>
      </c>
      <c r="B45" s="113">
        <v>100000</v>
      </c>
      <c r="C45" s="126">
        <f t="shared" si="0"/>
        <v>294.372</v>
      </c>
      <c r="D45" s="126">
        <f t="shared" si="1"/>
        <v>170.90460000000002</v>
      </c>
      <c r="E45" s="126">
        <f t="shared" si="2"/>
        <v>116.0302</v>
      </c>
      <c r="F45" s="126">
        <f t="shared" si="3"/>
        <v>81.73431734317343</v>
      </c>
      <c r="G45" s="94">
        <v>97.99</v>
      </c>
      <c r="H45" s="87">
        <v>140</v>
      </c>
      <c r="I45" s="88"/>
    </row>
    <row r="46" spans="1:9" s="89" customFormat="1" ht="15">
      <c r="A46" s="130" t="s">
        <v>550</v>
      </c>
      <c r="B46" s="113">
        <v>100000</v>
      </c>
      <c r="C46" s="126">
        <f t="shared" si="0"/>
        <v>338.08</v>
      </c>
      <c r="D46" s="126">
        <f t="shared" si="1"/>
        <v>194.94400000000002</v>
      </c>
      <c r="E46" s="126">
        <f t="shared" si="2"/>
        <v>131.32799999999997</v>
      </c>
      <c r="F46" s="126">
        <f t="shared" si="3"/>
        <v>91.56871568715687</v>
      </c>
      <c r="G46" s="94">
        <v>113.6</v>
      </c>
      <c r="H46" s="87">
        <v>140</v>
      </c>
      <c r="I46" s="88"/>
    </row>
    <row r="47" spans="1:9" s="89" customFormat="1" ht="15">
      <c r="A47" s="130" t="s">
        <v>551</v>
      </c>
      <c r="B47" s="113">
        <v>100000</v>
      </c>
      <c r="C47" s="126">
        <f t="shared" si="0"/>
        <v>418.14</v>
      </c>
      <c r="D47" s="126">
        <f t="shared" si="1"/>
        <v>238.977</v>
      </c>
      <c r="E47" s="126">
        <f t="shared" si="2"/>
        <v>159.349</v>
      </c>
      <c r="F47" s="126">
        <f t="shared" si="3"/>
        <v>109.58239582395824</v>
      </c>
      <c r="G47" s="94">
        <v>117.1</v>
      </c>
      <c r="H47" s="87">
        <v>170</v>
      </c>
      <c r="I47" s="88"/>
    </row>
    <row r="48" spans="1:9" s="89" customFormat="1" ht="15">
      <c r="A48" s="130" t="s">
        <v>552</v>
      </c>
      <c r="B48" s="113">
        <v>100000</v>
      </c>
      <c r="C48" s="126">
        <f t="shared" si="0"/>
        <v>382.32</v>
      </c>
      <c r="D48" s="126">
        <f t="shared" si="1"/>
        <v>219.276</v>
      </c>
      <c r="E48" s="126">
        <f t="shared" si="2"/>
        <v>146.81199999999998</v>
      </c>
      <c r="F48" s="126">
        <f t="shared" si="3"/>
        <v>101.5228152281523</v>
      </c>
      <c r="G48" s="94">
        <v>129.4</v>
      </c>
      <c r="H48" s="87">
        <v>140</v>
      </c>
      <c r="I48" s="88"/>
    </row>
    <row r="49" spans="1:9" s="89" customFormat="1" ht="15">
      <c r="A49" s="130" t="s">
        <v>553</v>
      </c>
      <c r="B49" s="113">
        <v>100000</v>
      </c>
      <c r="C49" s="126">
        <f t="shared" si="0"/>
        <v>473.2200000000001</v>
      </c>
      <c r="D49" s="126">
        <f t="shared" si="1"/>
        <v>269.2710000000001</v>
      </c>
      <c r="E49" s="126">
        <f t="shared" si="2"/>
        <v>178.627</v>
      </c>
      <c r="F49" s="126">
        <f t="shared" si="3"/>
        <v>121.97551975519755</v>
      </c>
      <c r="G49" s="94">
        <v>133.3</v>
      </c>
      <c r="H49" s="87">
        <v>170</v>
      </c>
      <c r="I49" s="88"/>
    </row>
    <row r="50" spans="1:9" s="89" customFormat="1" ht="15">
      <c r="A50" s="130" t="s">
        <v>554</v>
      </c>
      <c r="B50" s="113">
        <v>100000</v>
      </c>
      <c r="C50" s="126">
        <f t="shared" si="0"/>
        <v>426.56</v>
      </c>
      <c r="D50" s="126">
        <f t="shared" si="1"/>
        <v>243.60800000000003</v>
      </c>
      <c r="E50" s="126">
        <f t="shared" si="2"/>
        <v>162.296</v>
      </c>
      <c r="F50" s="126">
        <f t="shared" si="3"/>
        <v>111.47691476914768</v>
      </c>
      <c r="G50" s="94">
        <v>145.2</v>
      </c>
      <c r="H50" s="87">
        <v>140</v>
      </c>
      <c r="I50" s="88"/>
    </row>
    <row r="51" spans="1:9" s="89" customFormat="1" ht="15">
      <c r="A51" s="130" t="s">
        <v>555</v>
      </c>
      <c r="B51" s="113">
        <v>100000</v>
      </c>
      <c r="C51" s="126">
        <f t="shared" si="0"/>
        <v>470.8</v>
      </c>
      <c r="D51" s="126">
        <f t="shared" si="1"/>
        <v>267.94000000000005</v>
      </c>
      <c r="E51" s="126">
        <f t="shared" si="2"/>
        <v>177.78</v>
      </c>
      <c r="F51" s="126">
        <f t="shared" si="3"/>
        <v>121.4310143101431</v>
      </c>
      <c r="G51" s="94">
        <v>161</v>
      </c>
      <c r="H51" s="87">
        <v>140</v>
      </c>
      <c r="I51" s="88"/>
    </row>
    <row r="52" spans="1:9" s="89" customFormat="1" ht="15">
      <c r="A52" s="130" t="s">
        <v>556</v>
      </c>
      <c r="B52" s="113">
        <v>100000</v>
      </c>
      <c r="C52" s="126">
        <f t="shared" si="0"/>
        <v>515.04</v>
      </c>
      <c r="D52" s="126">
        <f t="shared" si="1"/>
        <v>292.27200000000005</v>
      </c>
      <c r="E52" s="126">
        <f t="shared" si="2"/>
        <v>193.264</v>
      </c>
      <c r="F52" s="126">
        <f t="shared" si="3"/>
        <v>131.3851138511385</v>
      </c>
      <c r="G52" s="94">
        <v>176.8</v>
      </c>
      <c r="H52" s="87">
        <v>140</v>
      </c>
      <c r="I52" s="88"/>
    </row>
    <row r="53" spans="1:9" s="89" customFormat="1" ht="15">
      <c r="A53" s="130" t="s">
        <v>557</v>
      </c>
      <c r="B53" s="113">
        <v>100000</v>
      </c>
      <c r="C53" s="126">
        <f t="shared" si="0"/>
        <v>559.28</v>
      </c>
      <c r="D53" s="126">
        <f t="shared" si="1"/>
        <v>316.604</v>
      </c>
      <c r="E53" s="126">
        <f t="shared" si="2"/>
        <v>208.748</v>
      </c>
      <c r="F53" s="126">
        <f t="shared" si="3"/>
        <v>141.33921339213393</v>
      </c>
      <c r="G53" s="94">
        <v>192.6</v>
      </c>
      <c r="H53" s="87">
        <v>140</v>
      </c>
      <c r="I53" s="88"/>
    </row>
    <row r="54" spans="1:9" s="89" customFormat="1" ht="15">
      <c r="A54" s="130" t="s">
        <v>558</v>
      </c>
      <c r="B54" s="113">
        <v>100000</v>
      </c>
      <c r="C54" s="126">
        <f t="shared" si="0"/>
        <v>694.56</v>
      </c>
      <c r="D54" s="126">
        <f t="shared" si="1"/>
        <v>391.008</v>
      </c>
      <c r="E54" s="126">
        <f t="shared" si="2"/>
        <v>256.096</v>
      </c>
      <c r="F54" s="126">
        <f t="shared" si="3"/>
        <v>171.77751777517778</v>
      </c>
      <c r="G54" s="94">
        <v>198.4</v>
      </c>
      <c r="H54" s="87">
        <v>170</v>
      </c>
      <c r="I54" s="88"/>
    </row>
    <row r="55" spans="1:9" s="89" customFormat="1" ht="15">
      <c r="A55" s="130" t="s">
        <v>559</v>
      </c>
      <c r="B55" s="113">
        <v>100000</v>
      </c>
      <c r="C55" s="126">
        <f t="shared" si="0"/>
        <v>603.52</v>
      </c>
      <c r="D55" s="126">
        <f t="shared" si="1"/>
        <v>340.93600000000004</v>
      </c>
      <c r="E55" s="126">
        <f t="shared" si="2"/>
        <v>224.23199999999997</v>
      </c>
      <c r="F55" s="126">
        <f>G55/333.33*H55*1.5+20</f>
        <v>151.29331293312936</v>
      </c>
      <c r="G55" s="94">
        <v>208.4</v>
      </c>
      <c r="H55" s="87">
        <v>140</v>
      </c>
      <c r="I55" s="88"/>
    </row>
    <row r="56" spans="1:9" s="89" customFormat="1" ht="15">
      <c r="A56" s="130" t="s">
        <v>560</v>
      </c>
      <c r="B56" s="113">
        <v>100000</v>
      </c>
      <c r="C56" s="126">
        <f t="shared" si="0"/>
        <v>647.76</v>
      </c>
      <c r="D56" s="126">
        <f t="shared" si="1"/>
        <v>365.26800000000003</v>
      </c>
      <c r="E56" s="126">
        <f t="shared" si="2"/>
        <v>239.71599999999998</v>
      </c>
      <c r="F56" s="126">
        <f t="shared" si="3"/>
        <v>161.24741247412473</v>
      </c>
      <c r="G56" s="94">
        <v>224.2</v>
      </c>
      <c r="H56" s="87">
        <v>140</v>
      </c>
      <c r="I56" s="88"/>
    </row>
    <row r="57" spans="1:9" s="89" customFormat="1" ht="15">
      <c r="A57" s="130" t="s">
        <v>561</v>
      </c>
      <c r="B57" s="113">
        <v>100000</v>
      </c>
      <c r="C57" s="126">
        <f t="shared" si="0"/>
        <v>692</v>
      </c>
      <c r="D57" s="126">
        <f t="shared" si="1"/>
        <v>389.6</v>
      </c>
      <c r="E57" s="126">
        <f t="shared" si="2"/>
        <v>255.2</v>
      </c>
      <c r="F57" s="126">
        <f t="shared" si="3"/>
        <v>171.20151201512016</v>
      </c>
      <c r="G57" s="94">
        <v>240</v>
      </c>
      <c r="H57" s="87">
        <v>140</v>
      </c>
      <c r="I57" s="88"/>
    </row>
    <row r="58" spans="1:9" s="89" customFormat="1" ht="15">
      <c r="A58" s="130" t="s">
        <v>562</v>
      </c>
      <c r="B58" s="113">
        <v>100000</v>
      </c>
      <c r="C58" s="126">
        <f t="shared" si="0"/>
        <v>558.72</v>
      </c>
      <c r="D58" s="126">
        <f t="shared" si="1"/>
        <v>316.29600000000005</v>
      </c>
      <c r="E58" s="126">
        <f t="shared" si="2"/>
        <v>208.552</v>
      </c>
      <c r="F58" s="126">
        <f t="shared" si="3"/>
        <v>141.21321213212133</v>
      </c>
      <c r="G58" s="94">
        <v>192.4</v>
      </c>
      <c r="H58" s="87">
        <v>140</v>
      </c>
      <c r="I58" s="88"/>
    </row>
    <row r="59" spans="1:9" s="89" customFormat="1" ht="15">
      <c r="A59" s="130" t="s">
        <v>563</v>
      </c>
      <c r="B59" s="113">
        <v>100000</v>
      </c>
      <c r="C59" s="126">
        <f t="shared" si="0"/>
        <v>614.72</v>
      </c>
      <c r="D59" s="126">
        <f t="shared" si="1"/>
        <v>347.09600000000006</v>
      </c>
      <c r="E59" s="126">
        <f t="shared" si="2"/>
        <v>228.152</v>
      </c>
      <c r="F59" s="126">
        <f t="shared" si="3"/>
        <v>153.81333813338134</v>
      </c>
      <c r="G59" s="94">
        <v>212.4</v>
      </c>
      <c r="H59" s="87">
        <v>140</v>
      </c>
      <c r="I59" s="88"/>
    </row>
    <row r="60" spans="1:9" s="89" customFormat="1" ht="15">
      <c r="A60" s="130" t="s">
        <v>564</v>
      </c>
      <c r="B60" s="113">
        <v>100000</v>
      </c>
      <c r="C60" s="126">
        <f t="shared" si="0"/>
        <v>726.72</v>
      </c>
      <c r="D60" s="126">
        <f t="shared" si="1"/>
        <v>408.696</v>
      </c>
      <c r="E60" s="126">
        <f t="shared" si="2"/>
        <v>267.352</v>
      </c>
      <c r="F60" s="126">
        <f t="shared" si="3"/>
        <v>179.01359013590138</v>
      </c>
      <c r="G60" s="94">
        <v>252.4</v>
      </c>
      <c r="H60" s="87">
        <v>140</v>
      </c>
      <c r="I60" s="88"/>
    </row>
    <row r="61" spans="1:9" s="89" customFormat="1" ht="15">
      <c r="A61" s="130" t="s">
        <v>565</v>
      </c>
      <c r="B61" s="113">
        <v>100000</v>
      </c>
      <c r="C61" s="126">
        <f>G61/50*H61+20</f>
        <v>782.44</v>
      </c>
      <c r="D61" s="126">
        <f t="shared" si="1"/>
        <v>439.34200000000004</v>
      </c>
      <c r="E61" s="126">
        <f t="shared" si="2"/>
        <v>286.854</v>
      </c>
      <c r="F61" s="126">
        <f t="shared" si="3"/>
        <v>191.55071550715508</v>
      </c>
      <c r="G61" s="94">
        <v>272.3</v>
      </c>
      <c r="H61" s="87">
        <v>140</v>
      </c>
      <c r="I61" s="88"/>
    </row>
    <row r="62" spans="1:9" s="89" customFormat="1" ht="15">
      <c r="A62" s="130" t="s">
        <v>566</v>
      </c>
      <c r="B62" s="113">
        <v>100000</v>
      </c>
      <c r="C62" s="127">
        <f t="shared" si="0"/>
        <v>838.44</v>
      </c>
      <c r="D62" s="127">
        <f t="shared" si="1"/>
        <v>470.14200000000005</v>
      </c>
      <c r="E62" s="127">
        <f t="shared" si="2"/>
        <v>306.454</v>
      </c>
      <c r="F62" s="127">
        <f t="shared" si="3"/>
        <v>204.1508415084151</v>
      </c>
      <c r="G62" s="94">
        <v>292.3</v>
      </c>
      <c r="H62" s="87">
        <v>140</v>
      </c>
      <c r="I62" s="88"/>
    </row>
    <row r="63" spans="1:9" s="89" customFormat="1" ht="15">
      <c r="A63" s="130" t="s">
        <v>567</v>
      </c>
      <c r="B63" s="113">
        <v>100000</v>
      </c>
      <c r="C63" s="127">
        <f t="shared" si="0"/>
        <v>630.4000000000001</v>
      </c>
      <c r="D63" s="127">
        <f t="shared" si="1"/>
        <v>355.7200000000001</v>
      </c>
      <c r="E63" s="127">
        <f t="shared" si="2"/>
        <v>233.64000000000001</v>
      </c>
      <c r="F63" s="127">
        <f t="shared" si="3"/>
        <v>157.34137341373415</v>
      </c>
      <c r="G63" s="94">
        <v>218</v>
      </c>
      <c r="H63" s="87">
        <v>140</v>
      </c>
      <c r="I63" s="88"/>
    </row>
    <row r="64" spans="1:9" s="89" customFormat="1" ht="15">
      <c r="A64" s="130" t="s">
        <v>568</v>
      </c>
      <c r="B64" s="113">
        <v>100000</v>
      </c>
      <c r="C64" s="127">
        <f t="shared" si="0"/>
        <v>668.1999999999999</v>
      </c>
      <c r="D64" s="127">
        <f t="shared" si="1"/>
        <v>376.51</v>
      </c>
      <c r="E64" s="127">
        <f t="shared" si="2"/>
        <v>246.86999999999995</v>
      </c>
      <c r="F64" s="127">
        <f t="shared" si="3"/>
        <v>165.84645846458466</v>
      </c>
      <c r="G64" s="94">
        <v>231.5</v>
      </c>
      <c r="H64" s="87">
        <v>140</v>
      </c>
      <c r="I64" s="88"/>
    </row>
    <row r="65" spans="1:9" s="89" customFormat="1" ht="15">
      <c r="A65" s="130" t="s">
        <v>569</v>
      </c>
      <c r="B65" s="113">
        <v>100000</v>
      </c>
      <c r="C65" s="127">
        <f t="shared" si="0"/>
        <v>702.6400000000001</v>
      </c>
      <c r="D65" s="127">
        <f>G65/100*H65*1.1+20</f>
        <v>395.4520000000001</v>
      </c>
      <c r="E65" s="127">
        <f t="shared" si="2"/>
        <v>258.924</v>
      </c>
      <c r="F65" s="127">
        <f t="shared" si="3"/>
        <v>173.59553595535954</v>
      </c>
      <c r="G65" s="94">
        <v>243.8</v>
      </c>
      <c r="H65" s="87">
        <v>140</v>
      </c>
      <c r="I65" s="88"/>
    </row>
    <row r="66" spans="1:9" s="89" customFormat="1" ht="15">
      <c r="A66" s="130" t="s">
        <v>570</v>
      </c>
      <c r="B66" s="113">
        <v>100000</v>
      </c>
      <c r="C66" s="127">
        <f t="shared" si="0"/>
        <v>770.6800000000001</v>
      </c>
      <c r="D66" s="127">
        <f t="shared" si="1"/>
        <v>432.8740000000001</v>
      </c>
      <c r="E66" s="127">
        <f t="shared" si="2"/>
        <v>282.738</v>
      </c>
      <c r="F66" s="127">
        <f t="shared" si="3"/>
        <v>188.9046890468905</v>
      </c>
      <c r="G66" s="94">
        <v>268.1</v>
      </c>
      <c r="H66" s="87">
        <v>140</v>
      </c>
      <c r="I66" s="88"/>
    </row>
    <row r="67" spans="1:9" s="89" customFormat="1" ht="15">
      <c r="A67" s="130" t="s">
        <v>571</v>
      </c>
      <c r="B67" s="113">
        <v>100000</v>
      </c>
      <c r="C67" s="127">
        <f t="shared" si="0"/>
        <v>840.96</v>
      </c>
      <c r="D67" s="127">
        <f t="shared" si="1"/>
        <v>471.5280000000001</v>
      </c>
      <c r="E67" s="127">
        <f>G67/200*H67*1.4+20</f>
        <v>307.336</v>
      </c>
      <c r="F67" s="127">
        <f t="shared" si="3"/>
        <v>204.7178471784718</v>
      </c>
      <c r="G67" s="94">
        <v>293.2</v>
      </c>
      <c r="H67" s="87">
        <v>140</v>
      </c>
      <c r="I67" s="88"/>
    </row>
    <row r="68" spans="1:9" s="89" customFormat="1" ht="15">
      <c r="A68" s="130" t="s">
        <v>572</v>
      </c>
      <c r="B68" s="113">
        <v>100000</v>
      </c>
      <c r="C68" s="127">
        <f t="shared" si="0"/>
        <v>909.84</v>
      </c>
      <c r="D68" s="127">
        <f t="shared" si="1"/>
        <v>509.41200000000003</v>
      </c>
      <c r="E68" s="127">
        <f t="shared" si="2"/>
        <v>331.444</v>
      </c>
      <c r="F68" s="127">
        <f t="shared" si="3"/>
        <v>220.21600216002162</v>
      </c>
      <c r="G68" s="94">
        <v>317.8</v>
      </c>
      <c r="H68" s="87">
        <v>140</v>
      </c>
      <c r="I68" s="88"/>
    </row>
    <row r="69" spans="1:9" s="89" customFormat="1" ht="15">
      <c r="A69" s="130" t="s">
        <v>573</v>
      </c>
      <c r="B69" s="113">
        <v>100000</v>
      </c>
      <c r="C69" s="127">
        <f t="shared" si="0"/>
        <v>972</v>
      </c>
      <c r="D69" s="127">
        <f t="shared" si="1"/>
        <v>543.6</v>
      </c>
      <c r="E69" s="127">
        <f t="shared" si="2"/>
        <v>353.2</v>
      </c>
      <c r="F69" s="127">
        <f t="shared" si="3"/>
        <v>234.2021420214202</v>
      </c>
      <c r="G69" s="94">
        <v>340</v>
      </c>
      <c r="H69" s="87">
        <v>140</v>
      </c>
      <c r="I69" s="88"/>
    </row>
    <row r="70" spans="1:9" s="89" customFormat="1" ht="15">
      <c r="A70" s="130" t="s">
        <v>574</v>
      </c>
      <c r="B70" s="113">
        <v>100000</v>
      </c>
      <c r="C70" s="127">
        <f aca="true" t="shared" si="4" ref="C70:C75">G70/50*H70+20</f>
        <v>1048.1599999999999</v>
      </c>
      <c r="D70" s="127">
        <f aca="true" t="shared" si="5" ref="D70:D90">G70/100*H70*1.1+20</f>
        <v>585.4879999999999</v>
      </c>
      <c r="E70" s="127">
        <f aca="true" t="shared" si="6" ref="E70:E90">G70/200*H70*1.4+20</f>
        <v>379.85599999999994</v>
      </c>
      <c r="F70" s="127">
        <f aca="true" t="shared" si="7" ref="F70:F77">G70/333.33*H70*1.5+20</f>
        <v>251.33831338313385</v>
      </c>
      <c r="G70" s="94">
        <v>367.2</v>
      </c>
      <c r="H70" s="87">
        <v>140</v>
      </c>
      <c r="I70" s="88"/>
    </row>
    <row r="71" spans="1:9" s="89" customFormat="1" ht="15">
      <c r="A71" s="130" t="s">
        <v>575</v>
      </c>
      <c r="B71" s="113">
        <v>100000</v>
      </c>
      <c r="C71" s="127">
        <f t="shared" si="4"/>
        <v>1117.32</v>
      </c>
      <c r="D71" s="127">
        <f t="shared" si="5"/>
        <v>623.5260000000001</v>
      </c>
      <c r="E71" s="127">
        <f t="shared" si="6"/>
        <v>404.06199999999995</v>
      </c>
      <c r="F71" s="127">
        <f t="shared" si="7"/>
        <v>266.89946899469</v>
      </c>
      <c r="G71" s="94">
        <v>391.9</v>
      </c>
      <c r="H71" s="87">
        <v>140</v>
      </c>
      <c r="I71" s="88"/>
    </row>
    <row r="72" spans="1:9" s="89" customFormat="1" ht="15">
      <c r="A72" s="130" t="s">
        <v>576</v>
      </c>
      <c r="B72" s="113">
        <v>100000</v>
      </c>
      <c r="C72" s="127">
        <f t="shared" si="4"/>
        <v>800.92</v>
      </c>
      <c r="D72" s="127">
        <f t="shared" si="5"/>
        <v>449.50600000000003</v>
      </c>
      <c r="E72" s="127">
        <f t="shared" si="6"/>
        <v>293.32199999999995</v>
      </c>
      <c r="F72" s="127">
        <f t="shared" si="7"/>
        <v>195.70875708757086</v>
      </c>
      <c r="G72" s="94">
        <v>278.9</v>
      </c>
      <c r="H72" s="87">
        <v>140</v>
      </c>
      <c r="I72" s="88"/>
    </row>
    <row r="73" spans="1:9" s="89" customFormat="1" ht="15">
      <c r="A73" s="130" t="s">
        <v>577</v>
      </c>
      <c r="B73" s="113">
        <v>100000</v>
      </c>
      <c r="C73" s="127">
        <f t="shared" si="4"/>
        <v>842.6400000000001</v>
      </c>
      <c r="D73" s="127">
        <f t="shared" si="5"/>
        <v>472.4520000000001</v>
      </c>
      <c r="E73" s="127">
        <f t="shared" si="6"/>
        <v>307.92400000000004</v>
      </c>
      <c r="F73" s="127">
        <f t="shared" si="7"/>
        <v>205.0958509585096</v>
      </c>
      <c r="G73" s="94">
        <v>293.8</v>
      </c>
      <c r="H73" s="87">
        <v>140</v>
      </c>
      <c r="I73" s="88"/>
    </row>
    <row r="74" spans="1:9" s="89" customFormat="1" ht="15">
      <c r="A74" s="130" t="s">
        <v>578</v>
      </c>
      <c r="B74" s="113">
        <v>100000</v>
      </c>
      <c r="C74" s="127">
        <f t="shared" si="4"/>
        <v>968.08</v>
      </c>
      <c r="D74" s="127">
        <f t="shared" si="5"/>
        <v>541.4440000000001</v>
      </c>
      <c r="E74" s="127">
        <f t="shared" si="6"/>
        <v>351.828</v>
      </c>
      <c r="F74" s="127">
        <f t="shared" si="7"/>
        <v>233.320133201332</v>
      </c>
      <c r="G74" s="94">
        <v>338.6</v>
      </c>
      <c r="H74" s="87">
        <v>140</v>
      </c>
      <c r="I74" s="88"/>
    </row>
    <row r="75" spans="1:9" s="89" customFormat="1" ht="15">
      <c r="A75" s="130" t="s">
        <v>579</v>
      </c>
      <c r="B75" s="113">
        <v>100000</v>
      </c>
      <c r="C75" s="127">
        <f t="shared" si="4"/>
        <v>1051.8</v>
      </c>
      <c r="D75" s="127">
        <f t="shared" si="5"/>
        <v>587.49</v>
      </c>
      <c r="E75" s="127">
        <f t="shared" si="6"/>
        <v>381.12999999999994</v>
      </c>
      <c r="F75" s="127">
        <f t="shared" si="7"/>
        <v>252.15732157321577</v>
      </c>
      <c r="G75" s="94">
        <v>368.5</v>
      </c>
      <c r="H75" s="87">
        <v>140</v>
      </c>
      <c r="I75" s="88"/>
    </row>
    <row r="76" spans="1:9" s="89" customFormat="1" ht="15">
      <c r="A76" s="130" t="s">
        <v>580</v>
      </c>
      <c r="B76" s="113">
        <v>100000</v>
      </c>
      <c r="C76" s="126">
        <f>G76/50*H76+20</f>
        <v>1135.24</v>
      </c>
      <c r="D76" s="126">
        <f t="shared" si="5"/>
        <v>633.3820000000001</v>
      </c>
      <c r="E76" s="126">
        <f t="shared" si="6"/>
        <v>410.334</v>
      </c>
      <c r="F76" s="126">
        <f t="shared" si="7"/>
        <v>270.9315093150932</v>
      </c>
      <c r="G76" s="94">
        <v>398.3</v>
      </c>
      <c r="H76" s="87">
        <v>140</v>
      </c>
      <c r="I76" s="88"/>
    </row>
    <row r="77" spans="1:9" s="89" customFormat="1" ht="15">
      <c r="A77" s="130" t="s">
        <v>581</v>
      </c>
      <c r="B77" s="113">
        <v>100000</v>
      </c>
      <c r="C77" s="126">
        <f aca="true" t="shared" si="8" ref="C77:C90">G77/50*H77+20</f>
        <v>1218.96</v>
      </c>
      <c r="D77" s="126">
        <f t="shared" si="5"/>
        <v>679.4280000000001</v>
      </c>
      <c r="E77" s="126">
        <f t="shared" si="6"/>
        <v>439.63599999999997</v>
      </c>
      <c r="F77" s="126">
        <f t="shared" si="7"/>
        <v>289.7686976869769</v>
      </c>
      <c r="G77" s="94">
        <v>428.2</v>
      </c>
      <c r="H77" s="87">
        <v>140</v>
      </c>
      <c r="I77" s="88"/>
    </row>
    <row r="78" spans="1:9" s="89" customFormat="1" ht="15">
      <c r="A78" s="130" t="s">
        <v>582</v>
      </c>
      <c r="B78" s="113">
        <v>100000</v>
      </c>
      <c r="C78" s="126">
        <f t="shared" si="8"/>
        <v>1302.68</v>
      </c>
      <c r="D78" s="126">
        <f t="shared" si="5"/>
        <v>725.474</v>
      </c>
      <c r="E78" s="126">
        <f t="shared" si="6"/>
        <v>468.938</v>
      </c>
      <c r="F78" s="126">
        <f>G78/333.33*H78*1.5+20</f>
        <v>308.6058860588606</v>
      </c>
      <c r="G78" s="94">
        <v>458.1</v>
      </c>
      <c r="H78" s="87">
        <v>140</v>
      </c>
      <c r="I78" s="88"/>
    </row>
    <row r="79" spans="1:9" s="89" customFormat="1" ht="15">
      <c r="A79" s="130" t="s">
        <v>583</v>
      </c>
      <c r="B79" s="113">
        <v>100000</v>
      </c>
      <c r="C79" s="126">
        <f t="shared" si="8"/>
        <v>1469.84</v>
      </c>
      <c r="D79" s="126">
        <f t="shared" si="5"/>
        <v>817.412</v>
      </c>
      <c r="E79" s="126">
        <f t="shared" si="6"/>
        <v>527.444</v>
      </c>
      <c r="F79" s="126">
        <f aca="true" t="shared" si="9" ref="F79:F90">G79/333.33*H79*1.5+20</f>
        <v>346.2172621726217</v>
      </c>
      <c r="G79" s="94">
        <v>517.8</v>
      </c>
      <c r="H79" s="87">
        <v>140</v>
      </c>
      <c r="I79" s="88"/>
    </row>
    <row r="80" spans="1:9" s="89" customFormat="1" ht="15">
      <c r="A80" s="130" t="s">
        <v>584</v>
      </c>
      <c r="B80" s="113">
        <v>100000</v>
      </c>
      <c r="C80" s="126">
        <f t="shared" si="8"/>
        <v>1553.28</v>
      </c>
      <c r="D80" s="126">
        <f t="shared" si="5"/>
        <v>863.3040000000001</v>
      </c>
      <c r="E80" s="126">
        <f t="shared" si="6"/>
        <v>556.6479999999999</v>
      </c>
      <c r="F80" s="126">
        <f t="shared" si="9"/>
        <v>364.9914499144992</v>
      </c>
      <c r="G80" s="94">
        <v>547.6</v>
      </c>
      <c r="H80" s="87">
        <v>140</v>
      </c>
      <c r="I80" s="88"/>
    </row>
    <row r="81" spans="1:9" s="89" customFormat="1" ht="15">
      <c r="A81" s="130" t="s">
        <v>585</v>
      </c>
      <c r="B81" s="113">
        <v>100000</v>
      </c>
      <c r="C81" s="126">
        <f t="shared" si="8"/>
        <v>1046.2</v>
      </c>
      <c r="D81" s="126">
        <f t="shared" si="5"/>
        <v>584.4100000000001</v>
      </c>
      <c r="E81" s="126">
        <f t="shared" si="6"/>
        <v>379.17</v>
      </c>
      <c r="F81" s="126">
        <f t="shared" si="9"/>
        <v>250.89730897308976</v>
      </c>
      <c r="G81" s="94">
        <v>366.5</v>
      </c>
      <c r="H81" s="87">
        <v>140</v>
      </c>
      <c r="I81" s="88"/>
    </row>
    <row r="82" spans="1:9" s="89" customFormat="1" ht="15">
      <c r="A82" s="130" t="s">
        <v>586</v>
      </c>
      <c r="B82" s="113">
        <v>100000</v>
      </c>
      <c r="C82" s="126">
        <f t="shared" si="8"/>
        <v>1096.04</v>
      </c>
      <c r="D82" s="126">
        <f t="shared" si="5"/>
        <v>611.822</v>
      </c>
      <c r="E82" s="126">
        <f t="shared" si="6"/>
        <v>396.614</v>
      </c>
      <c r="F82" s="126">
        <f t="shared" si="9"/>
        <v>262.1114211142111</v>
      </c>
      <c r="G82" s="94">
        <v>384.3</v>
      </c>
      <c r="H82" s="87">
        <v>140</v>
      </c>
      <c r="I82" s="88"/>
    </row>
    <row r="83" spans="1:9" s="89" customFormat="1" ht="15">
      <c r="A83" s="130" t="s">
        <v>587</v>
      </c>
      <c r="B83" s="113">
        <v>100000</v>
      </c>
      <c r="C83" s="126">
        <f t="shared" si="8"/>
        <v>1344.96</v>
      </c>
      <c r="D83" s="126">
        <f t="shared" si="5"/>
        <v>748.7280000000001</v>
      </c>
      <c r="E83" s="126">
        <f t="shared" si="6"/>
        <v>483.736</v>
      </c>
      <c r="F83" s="126">
        <f t="shared" si="9"/>
        <v>318.1189811898119</v>
      </c>
      <c r="G83" s="94">
        <v>473.2</v>
      </c>
      <c r="H83" s="87">
        <v>140</v>
      </c>
      <c r="I83" s="88"/>
    </row>
    <row r="84" spans="1:9" s="89" customFormat="1" ht="15">
      <c r="A84" s="130" t="s">
        <v>588</v>
      </c>
      <c r="B84" s="113">
        <v>100000</v>
      </c>
      <c r="C84" s="126">
        <f t="shared" si="8"/>
        <v>1444.36</v>
      </c>
      <c r="D84" s="126">
        <f t="shared" si="5"/>
        <v>803.398</v>
      </c>
      <c r="E84" s="126">
        <f t="shared" si="6"/>
        <v>518.526</v>
      </c>
      <c r="F84" s="126">
        <f t="shared" si="9"/>
        <v>340.4842048420484</v>
      </c>
      <c r="G84" s="94">
        <v>508.7</v>
      </c>
      <c r="H84" s="87">
        <v>140</v>
      </c>
      <c r="I84" s="88"/>
    </row>
    <row r="85" spans="1:9" s="89" customFormat="1" ht="15">
      <c r="A85" s="130" t="s">
        <v>589</v>
      </c>
      <c r="B85" s="113">
        <v>100000</v>
      </c>
      <c r="C85" s="126">
        <f t="shared" si="8"/>
        <v>1543.76</v>
      </c>
      <c r="D85" s="126">
        <f t="shared" si="5"/>
        <v>858.0680000000001</v>
      </c>
      <c r="E85" s="126">
        <f t="shared" si="6"/>
        <v>553.3159999999999</v>
      </c>
      <c r="F85" s="126">
        <f t="shared" si="9"/>
        <v>362.84942849428495</v>
      </c>
      <c r="G85" s="94">
        <v>544.2</v>
      </c>
      <c r="H85" s="87">
        <v>140</v>
      </c>
      <c r="I85" s="88"/>
    </row>
    <row r="86" spans="1:9" s="89" customFormat="1" ht="15">
      <c r="A86" s="130" t="s">
        <v>590</v>
      </c>
      <c r="B86" s="113">
        <v>100000</v>
      </c>
      <c r="C86" s="126">
        <f t="shared" si="8"/>
        <v>1643.4399999999998</v>
      </c>
      <c r="D86" s="126">
        <f t="shared" si="5"/>
        <v>912.8919999999999</v>
      </c>
      <c r="E86" s="126">
        <f t="shared" si="6"/>
        <v>588.204</v>
      </c>
      <c r="F86" s="126">
        <f t="shared" si="9"/>
        <v>385.27765277652776</v>
      </c>
      <c r="G86" s="94">
        <v>579.8</v>
      </c>
      <c r="H86" s="87">
        <v>140</v>
      </c>
      <c r="I86" s="88"/>
    </row>
    <row r="87" spans="1:9" s="89" customFormat="1" ht="15">
      <c r="A87" s="130" t="s">
        <v>591</v>
      </c>
      <c r="B87" s="113">
        <v>105000</v>
      </c>
      <c r="C87" s="126">
        <f t="shared" si="8"/>
        <v>1772.8</v>
      </c>
      <c r="D87" s="126">
        <f t="shared" si="5"/>
        <v>984.0400000000001</v>
      </c>
      <c r="E87" s="126">
        <f t="shared" si="6"/>
        <v>633.4799999999999</v>
      </c>
      <c r="F87" s="126">
        <f t="shared" si="9"/>
        <v>414.3839438394384</v>
      </c>
      <c r="G87" s="94">
        <v>626</v>
      </c>
      <c r="H87" s="87">
        <v>140</v>
      </c>
      <c r="I87" s="88"/>
    </row>
    <row r="88" spans="1:9" s="89" customFormat="1" ht="15">
      <c r="A88" s="130" t="s">
        <v>592</v>
      </c>
      <c r="B88" s="113">
        <v>105000</v>
      </c>
      <c r="C88" s="126">
        <f t="shared" si="8"/>
        <v>2112.44</v>
      </c>
      <c r="D88" s="126">
        <f t="shared" si="5"/>
        <v>1170.842</v>
      </c>
      <c r="E88" s="126">
        <f t="shared" si="6"/>
        <v>752.3539999999999</v>
      </c>
      <c r="F88" s="126">
        <f t="shared" si="9"/>
        <v>490.8037080370803</v>
      </c>
      <c r="G88" s="94">
        <v>747.3</v>
      </c>
      <c r="H88" s="87">
        <v>140</v>
      </c>
      <c r="I88" s="88"/>
    </row>
    <row r="89" spans="1:9" s="89" customFormat="1" ht="15">
      <c r="A89" s="130" t="s">
        <v>593</v>
      </c>
      <c r="B89" s="113">
        <v>105000</v>
      </c>
      <c r="C89" s="126">
        <f t="shared" si="8"/>
        <v>2267.8399999999997</v>
      </c>
      <c r="D89" s="126">
        <f t="shared" si="5"/>
        <v>1256.312</v>
      </c>
      <c r="E89" s="126">
        <f t="shared" si="6"/>
        <v>806.7439999999998</v>
      </c>
      <c r="F89" s="126">
        <f t="shared" si="9"/>
        <v>525.7690576905769</v>
      </c>
      <c r="G89" s="94">
        <v>802.8</v>
      </c>
      <c r="H89" s="87">
        <v>140</v>
      </c>
      <c r="I89" s="88"/>
    </row>
    <row r="90" spans="1:9" s="89" customFormat="1" ht="15">
      <c r="A90" s="131" t="s">
        <v>594</v>
      </c>
      <c r="B90" s="113">
        <v>105000</v>
      </c>
      <c r="C90" s="128">
        <f t="shared" si="8"/>
        <v>2578.9199999999996</v>
      </c>
      <c r="D90" s="128">
        <f t="shared" si="5"/>
        <v>1427.406</v>
      </c>
      <c r="E90" s="128">
        <f t="shared" si="6"/>
        <v>915.6219999999998</v>
      </c>
      <c r="F90" s="128">
        <f t="shared" si="9"/>
        <v>595.7627576275763</v>
      </c>
      <c r="G90" s="95">
        <v>913.9</v>
      </c>
      <c r="H90" s="87">
        <v>140</v>
      </c>
      <c r="I90" s="88"/>
    </row>
    <row r="91" spans="1:9" s="89" customFormat="1" ht="15">
      <c r="A91" s="396" t="s">
        <v>595</v>
      </c>
      <c r="B91" s="397"/>
      <c r="C91" s="397"/>
      <c r="D91" s="397"/>
      <c r="E91" s="397"/>
      <c r="F91" s="397"/>
      <c r="G91" s="398"/>
      <c r="H91" s="87"/>
      <c r="I91" s="88"/>
    </row>
    <row r="92" spans="1:9" s="89" customFormat="1" ht="15">
      <c r="A92" s="129" t="s">
        <v>596</v>
      </c>
      <c r="B92" s="113">
        <v>130000</v>
      </c>
      <c r="C92" s="126">
        <f>G92/50*H92*1.2+20</f>
        <v>28.64528</v>
      </c>
      <c r="D92" s="126">
        <f>G92/100*H92*1.3+20</f>
        <v>24.682859999999998</v>
      </c>
      <c r="E92" s="126">
        <f>G92/200*H92*1.4+20</f>
        <v>22.52154</v>
      </c>
      <c r="F92" s="126">
        <f>G92/333.33*H92*1.5+20</f>
        <v>21.621006210062102</v>
      </c>
      <c r="G92" s="93">
        <v>2.573</v>
      </c>
      <c r="H92" s="87">
        <v>140</v>
      </c>
      <c r="I92" s="88"/>
    </row>
    <row r="93" spans="1:9" s="89" customFormat="1" ht="15">
      <c r="A93" s="130" t="s">
        <v>597</v>
      </c>
      <c r="B93" s="113">
        <v>120000</v>
      </c>
      <c r="C93" s="126">
        <f aca="true" t="shared" si="10" ref="C93:C107">G93/50*H93*1.2+20</f>
        <v>38.641279999999995</v>
      </c>
      <c r="D93" s="126">
        <f aca="true" t="shared" si="11" ref="D93:D107">G93/100*H93*1.3+20</f>
        <v>30.097360000000002</v>
      </c>
      <c r="E93" s="126">
        <f aca="true" t="shared" si="12" ref="E93:E107">G93/200*H93*1.4+20</f>
        <v>25.43704</v>
      </c>
      <c r="F93" s="126">
        <f aca="true" t="shared" si="13" ref="F93:F107">G93/333.33*H93*1.5+20</f>
        <v>23.495274952749526</v>
      </c>
      <c r="G93" s="94">
        <v>5.548</v>
      </c>
      <c r="H93" s="87">
        <v>140</v>
      </c>
      <c r="I93" s="88"/>
    </row>
    <row r="94" spans="1:9" s="89" customFormat="1" ht="15">
      <c r="A94" s="130" t="s">
        <v>598</v>
      </c>
      <c r="B94" s="113">
        <v>120000</v>
      </c>
      <c r="C94" s="126">
        <f t="shared" si="10"/>
        <v>43.31312</v>
      </c>
      <c r="D94" s="126">
        <f t="shared" si="11"/>
        <v>32.62794</v>
      </c>
      <c r="E94" s="126">
        <f t="shared" si="12"/>
        <v>26.79966</v>
      </c>
      <c r="F94" s="126">
        <f t="shared" si="13"/>
        <v>24.371253712537126</v>
      </c>
      <c r="G94" s="94">
        <v>5.714</v>
      </c>
      <c r="H94" s="87">
        <v>170</v>
      </c>
      <c r="I94" s="88"/>
    </row>
    <row r="95" spans="1:9" s="89" customFormat="1" ht="15">
      <c r="A95" s="130" t="s">
        <v>599</v>
      </c>
      <c r="B95" s="113">
        <v>115000</v>
      </c>
      <c r="C95" s="126">
        <f t="shared" si="10"/>
        <v>54.339200000000005</v>
      </c>
      <c r="D95" s="126">
        <f t="shared" si="11"/>
        <v>38.60040000000001</v>
      </c>
      <c r="E95" s="126">
        <f t="shared" si="12"/>
        <v>30.0156</v>
      </c>
      <c r="F95" s="126">
        <f t="shared" si="13"/>
        <v>26.438664386643865</v>
      </c>
      <c r="G95" s="94">
        <v>10.22</v>
      </c>
      <c r="H95" s="87">
        <v>140</v>
      </c>
      <c r="I95" s="88"/>
    </row>
    <row r="96" spans="1:9" s="89" customFormat="1" ht="15">
      <c r="A96" s="130" t="s">
        <v>600</v>
      </c>
      <c r="B96" s="113">
        <v>115000</v>
      </c>
      <c r="C96" s="126">
        <f t="shared" si="10"/>
        <v>72.6512</v>
      </c>
      <c r="D96" s="126">
        <f t="shared" si="11"/>
        <v>48.519400000000005</v>
      </c>
      <c r="E96" s="126">
        <f t="shared" si="12"/>
        <v>35.3566</v>
      </c>
      <c r="F96" s="126">
        <f t="shared" si="13"/>
        <v>29.87219872198722</v>
      </c>
      <c r="G96" s="94">
        <v>15.67</v>
      </c>
      <c r="H96" s="87">
        <v>140</v>
      </c>
      <c r="I96" s="88"/>
    </row>
    <row r="97" spans="1:9" s="89" customFormat="1" ht="15">
      <c r="A97" s="130" t="s">
        <v>601</v>
      </c>
      <c r="B97" s="113">
        <v>115000</v>
      </c>
      <c r="C97" s="126">
        <f t="shared" si="10"/>
        <v>86.09599999999999</v>
      </c>
      <c r="D97" s="126">
        <f t="shared" si="11"/>
        <v>55.802</v>
      </c>
      <c r="E97" s="126">
        <f t="shared" si="12"/>
        <v>39.278</v>
      </c>
      <c r="F97" s="126">
        <f t="shared" si="13"/>
        <v>32.393123931239316</v>
      </c>
      <c r="G97" s="94">
        <v>16.2</v>
      </c>
      <c r="H97" s="87">
        <v>170</v>
      </c>
      <c r="I97" s="88"/>
    </row>
    <row r="98" spans="1:9" s="89" customFormat="1" ht="15">
      <c r="A98" s="130" t="s">
        <v>602</v>
      </c>
      <c r="B98" s="113">
        <v>115000</v>
      </c>
      <c r="C98" s="126">
        <f t="shared" si="10"/>
        <v>105.10879999999999</v>
      </c>
      <c r="D98" s="126">
        <f t="shared" si="11"/>
        <v>66.1006</v>
      </c>
      <c r="E98" s="126">
        <f t="shared" si="12"/>
        <v>44.82339999999999</v>
      </c>
      <c r="F98" s="126">
        <f t="shared" si="13"/>
        <v>35.9580595805958</v>
      </c>
      <c r="G98" s="94">
        <v>25.33</v>
      </c>
      <c r="H98" s="87">
        <v>140</v>
      </c>
      <c r="I98" s="88"/>
    </row>
    <row r="99" spans="1:9" s="89" customFormat="1" ht="15">
      <c r="A99" s="130" t="s">
        <v>603</v>
      </c>
      <c r="B99" s="113">
        <v>115000</v>
      </c>
      <c r="C99" s="126">
        <f t="shared" si="10"/>
        <v>146.3696</v>
      </c>
      <c r="D99" s="126">
        <f t="shared" si="11"/>
        <v>88.4502</v>
      </c>
      <c r="E99" s="126">
        <f t="shared" si="12"/>
        <v>56.8578</v>
      </c>
      <c r="F99" s="126">
        <f t="shared" si="13"/>
        <v>43.69453694536945</v>
      </c>
      <c r="G99" s="94">
        <v>37.61</v>
      </c>
      <c r="H99" s="87">
        <v>140</v>
      </c>
      <c r="I99" s="88"/>
    </row>
    <row r="100" spans="1:9" s="89" customFormat="1" ht="15">
      <c r="A100" s="130" t="s">
        <v>604</v>
      </c>
      <c r="B100" s="113">
        <v>115000</v>
      </c>
      <c r="C100" s="126">
        <f t="shared" si="10"/>
        <v>178.30399999999997</v>
      </c>
      <c r="D100" s="126">
        <f t="shared" si="11"/>
        <v>105.74799999999999</v>
      </c>
      <c r="E100" s="126">
        <f t="shared" si="12"/>
        <v>66.172</v>
      </c>
      <c r="F100" s="126">
        <f t="shared" si="13"/>
        <v>49.682296822968226</v>
      </c>
      <c r="G100" s="94">
        <v>38.8</v>
      </c>
      <c r="H100" s="87">
        <v>170</v>
      </c>
      <c r="I100" s="88"/>
    </row>
    <row r="101" spans="1:9" s="89" customFormat="1" ht="15">
      <c r="A101" s="130" t="s">
        <v>605</v>
      </c>
      <c r="B101" s="113">
        <v>115000</v>
      </c>
      <c r="C101" s="126">
        <f t="shared" si="10"/>
        <v>198.9872</v>
      </c>
      <c r="D101" s="126">
        <f t="shared" si="11"/>
        <v>116.9514</v>
      </c>
      <c r="E101" s="126">
        <f t="shared" si="12"/>
        <v>72.2046</v>
      </c>
      <c r="F101" s="126">
        <f t="shared" si="13"/>
        <v>53.560435604356044</v>
      </c>
      <c r="G101" s="94">
        <v>53.27</v>
      </c>
      <c r="H101" s="87">
        <v>140</v>
      </c>
      <c r="I101" s="88"/>
    </row>
    <row r="102" spans="1:9" s="89" customFormat="1" ht="15">
      <c r="A102" s="131" t="s">
        <v>606</v>
      </c>
      <c r="B102" s="113">
        <v>115000</v>
      </c>
      <c r="C102" s="126">
        <f t="shared" si="10"/>
        <v>260.03839999999997</v>
      </c>
      <c r="D102" s="126">
        <f t="shared" si="11"/>
        <v>150.02079999999998</v>
      </c>
      <c r="E102" s="126">
        <f t="shared" si="12"/>
        <v>90.01119999999999</v>
      </c>
      <c r="F102" s="126">
        <f t="shared" si="13"/>
        <v>65.00765007650077</v>
      </c>
      <c r="G102" s="95">
        <v>71.44</v>
      </c>
      <c r="H102" s="87">
        <v>140</v>
      </c>
      <c r="I102" s="88"/>
    </row>
    <row r="103" spans="1:9" s="89" customFormat="1" ht="15">
      <c r="A103" s="131" t="s">
        <v>607</v>
      </c>
      <c r="B103" s="113">
        <v>115000</v>
      </c>
      <c r="C103" s="126">
        <f t="shared" si="10"/>
        <v>366.58400000000006</v>
      </c>
      <c r="D103" s="126">
        <f t="shared" si="11"/>
        <v>207.73300000000003</v>
      </c>
      <c r="E103" s="126">
        <f t="shared" si="12"/>
        <v>121.08700000000002</v>
      </c>
      <c r="F103" s="126">
        <f t="shared" si="13"/>
        <v>84.98514985149852</v>
      </c>
      <c r="G103" s="95">
        <v>103.15</v>
      </c>
      <c r="H103" s="87">
        <v>140</v>
      </c>
      <c r="I103" s="88"/>
    </row>
    <row r="104" spans="1:9" s="89" customFormat="1" ht="15">
      <c r="A104" s="131" t="s">
        <v>608</v>
      </c>
      <c r="B104" s="113">
        <v>110000</v>
      </c>
      <c r="C104" s="126">
        <f t="shared" si="10"/>
        <v>432.8432000000001</v>
      </c>
      <c r="D104" s="126">
        <f t="shared" si="11"/>
        <v>243.62340000000003</v>
      </c>
      <c r="E104" s="126">
        <f t="shared" si="12"/>
        <v>140.4126</v>
      </c>
      <c r="F104" s="126">
        <f t="shared" si="13"/>
        <v>97.4088740887409</v>
      </c>
      <c r="G104" s="95">
        <v>122.87</v>
      </c>
      <c r="H104" s="87">
        <v>140</v>
      </c>
      <c r="I104" s="88"/>
    </row>
    <row r="105" spans="1:9" s="89" customFormat="1" ht="15">
      <c r="A105" s="131" t="s">
        <v>609</v>
      </c>
      <c r="B105" s="113">
        <v>110000</v>
      </c>
      <c r="C105" s="126">
        <f t="shared" si="10"/>
        <v>608.9408</v>
      </c>
      <c r="D105" s="126">
        <f t="shared" si="11"/>
        <v>339.0096</v>
      </c>
      <c r="E105" s="126">
        <f t="shared" si="12"/>
        <v>191.77439999999999</v>
      </c>
      <c r="F105" s="126">
        <f t="shared" si="13"/>
        <v>130.42750427504274</v>
      </c>
      <c r="G105" s="95">
        <v>175.28</v>
      </c>
      <c r="H105" s="87">
        <v>140</v>
      </c>
      <c r="I105" s="88"/>
    </row>
    <row r="106" spans="1:9" s="89" customFormat="1" ht="15">
      <c r="A106" s="131" t="s">
        <v>610</v>
      </c>
      <c r="B106" s="113">
        <v>110000</v>
      </c>
      <c r="C106" s="126">
        <f t="shared" si="10"/>
        <v>834.9344</v>
      </c>
      <c r="D106" s="126">
        <f t="shared" si="11"/>
        <v>461.4228</v>
      </c>
      <c r="E106" s="126">
        <f t="shared" si="12"/>
        <v>257.68919999999997</v>
      </c>
      <c r="F106" s="126">
        <f t="shared" si="13"/>
        <v>172.80172801728017</v>
      </c>
      <c r="G106" s="95">
        <v>242.54</v>
      </c>
      <c r="H106" s="87">
        <v>140</v>
      </c>
      <c r="I106" s="88"/>
    </row>
    <row r="107" spans="1:9" s="89" customFormat="1" ht="15">
      <c r="A107" s="131" t="s">
        <v>611</v>
      </c>
      <c r="B107" s="113">
        <v>120000</v>
      </c>
      <c r="C107" s="128">
        <f t="shared" si="10"/>
        <v>1420.3808</v>
      </c>
      <c r="D107" s="128">
        <f t="shared" si="11"/>
        <v>778.5396</v>
      </c>
      <c r="E107" s="128">
        <f t="shared" si="12"/>
        <v>428.4444</v>
      </c>
      <c r="F107" s="128">
        <f t="shared" si="13"/>
        <v>282.5740257402574</v>
      </c>
      <c r="G107" s="95">
        <v>416.78</v>
      </c>
      <c r="H107" s="87">
        <v>140</v>
      </c>
      <c r="I107" s="88"/>
    </row>
    <row r="108" spans="1:9" s="89" customFormat="1" ht="15">
      <c r="A108" s="396" t="s">
        <v>612</v>
      </c>
      <c r="B108" s="397"/>
      <c r="C108" s="397"/>
      <c r="D108" s="397"/>
      <c r="E108" s="397"/>
      <c r="F108" s="397"/>
      <c r="G108" s="398"/>
      <c r="H108" s="87"/>
      <c r="I108" s="88"/>
    </row>
    <row r="109" spans="1:9" s="89" customFormat="1" ht="15">
      <c r="A109" s="86">
        <v>6</v>
      </c>
      <c r="B109" s="113">
        <v>120000</v>
      </c>
      <c r="C109" s="126">
        <f>G109/50*H109*1.2+20</f>
        <v>23.41376</v>
      </c>
      <c r="D109" s="126">
        <f>G109/100*H109*1.3+20</f>
        <v>21.84912</v>
      </c>
      <c r="E109" s="126">
        <f>G109/200*H109*1.4+20</f>
        <v>20.99568</v>
      </c>
      <c r="F109" s="126">
        <f>G109/333.33*H109*1.5+20</f>
        <v>20.640086400864007</v>
      </c>
      <c r="G109" s="93">
        <v>1.016</v>
      </c>
      <c r="H109" s="87">
        <v>140</v>
      </c>
      <c r="I109" s="88"/>
    </row>
    <row r="110" spans="1:9" s="89" customFormat="1" ht="15">
      <c r="A110" s="90">
        <v>8</v>
      </c>
      <c r="B110" s="113">
        <v>120000</v>
      </c>
      <c r="C110" s="126">
        <f aca="true" t="shared" si="14" ref="C110:C121">G110/50*H110*1.2+20</f>
        <v>26.14208</v>
      </c>
      <c r="D110" s="126">
        <f aca="true" t="shared" si="15" ref="D110:D121">G110/100*H110*1.3+20</f>
        <v>23.32696</v>
      </c>
      <c r="E110" s="126">
        <f aca="true" t="shared" si="16" ref="E110:E121">G110/200*H110*1.4+20</f>
        <v>21.79144</v>
      </c>
      <c r="F110" s="126">
        <f aca="true" t="shared" si="17" ref="F110:F121">G110/333.33*H110*1.5+20</f>
        <v>21.151651516515166</v>
      </c>
      <c r="G110" s="94">
        <v>1.828</v>
      </c>
      <c r="H110" s="87">
        <v>140</v>
      </c>
      <c r="I110" s="88"/>
    </row>
    <row r="111" spans="1:9" s="89" customFormat="1" ht="15">
      <c r="A111" s="90">
        <v>10</v>
      </c>
      <c r="B111" s="113">
        <v>120000</v>
      </c>
      <c r="C111" s="126">
        <f t="shared" si="14"/>
        <v>31.998559999999998</v>
      </c>
      <c r="D111" s="126">
        <f t="shared" si="15"/>
        <v>26.49922</v>
      </c>
      <c r="E111" s="126">
        <f t="shared" si="16"/>
        <v>23.499579999999998</v>
      </c>
      <c r="F111" s="126">
        <f t="shared" si="17"/>
        <v>22.249752497524977</v>
      </c>
      <c r="G111" s="94">
        <v>3.571</v>
      </c>
      <c r="H111" s="87">
        <v>140</v>
      </c>
      <c r="I111" s="88"/>
    </row>
    <row r="112" spans="1:9" s="89" customFormat="1" ht="15">
      <c r="A112" s="90">
        <v>12</v>
      </c>
      <c r="B112" s="113">
        <v>120000</v>
      </c>
      <c r="C112" s="126">
        <f t="shared" si="14"/>
        <v>41.0672</v>
      </c>
      <c r="D112" s="126">
        <f t="shared" si="15"/>
        <v>31.4114</v>
      </c>
      <c r="E112" s="126">
        <f t="shared" si="16"/>
        <v>26.144599999999997</v>
      </c>
      <c r="F112" s="126">
        <f t="shared" si="17"/>
        <v>23.950139501395014</v>
      </c>
      <c r="G112" s="94">
        <v>6.27</v>
      </c>
      <c r="H112" s="87">
        <v>140</v>
      </c>
      <c r="I112" s="88"/>
    </row>
    <row r="113" spans="1:9" s="89" customFormat="1" ht="15">
      <c r="A113" s="90">
        <v>14</v>
      </c>
      <c r="B113" s="113">
        <v>120000</v>
      </c>
      <c r="C113" s="126">
        <f t="shared" si="14"/>
        <v>48.93632</v>
      </c>
      <c r="D113" s="126">
        <f t="shared" si="15"/>
        <v>35.67384</v>
      </c>
      <c r="E113" s="126">
        <f t="shared" si="16"/>
        <v>28.43976</v>
      </c>
      <c r="F113" s="126">
        <f t="shared" si="17"/>
        <v>25.425614256142563</v>
      </c>
      <c r="G113" s="94">
        <v>8.612</v>
      </c>
      <c r="H113" s="87">
        <v>140</v>
      </c>
      <c r="I113" s="88"/>
    </row>
    <row r="114" spans="1:9" s="89" customFormat="1" ht="15">
      <c r="A114" s="90">
        <v>16</v>
      </c>
      <c r="B114" s="113">
        <v>115000</v>
      </c>
      <c r="C114" s="126">
        <f t="shared" si="14"/>
        <v>57.95119999999999</v>
      </c>
      <c r="D114" s="126">
        <f t="shared" si="15"/>
        <v>40.5569</v>
      </c>
      <c r="E114" s="126">
        <f t="shared" si="16"/>
        <v>31.0691</v>
      </c>
      <c r="F114" s="126">
        <f t="shared" si="17"/>
        <v>27.11592115921159</v>
      </c>
      <c r="G114" s="94">
        <v>11.295</v>
      </c>
      <c r="H114" s="87">
        <v>140</v>
      </c>
      <c r="I114" s="88"/>
    </row>
    <row r="115" spans="1:9" s="89" customFormat="1" ht="15">
      <c r="A115" s="90" t="s">
        <v>613</v>
      </c>
      <c r="B115" s="113">
        <v>115000</v>
      </c>
      <c r="C115" s="126">
        <f t="shared" si="14"/>
        <v>67.49119999999999</v>
      </c>
      <c r="D115" s="126">
        <f t="shared" si="15"/>
        <v>45.7244</v>
      </c>
      <c r="E115" s="126">
        <f t="shared" si="16"/>
        <v>33.8516</v>
      </c>
      <c r="F115" s="126">
        <f t="shared" si="17"/>
        <v>28.90468904689047</v>
      </c>
      <c r="G115" s="94">
        <v>11.64</v>
      </c>
      <c r="H115" s="87">
        <v>170</v>
      </c>
      <c r="I115" s="88"/>
    </row>
    <row r="116" spans="1:9" s="89" customFormat="1" ht="15">
      <c r="A116" s="90">
        <v>18</v>
      </c>
      <c r="B116" s="113">
        <v>115000</v>
      </c>
      <c r="C116" s="126">
        <f t="shared" si="14"/>
        <v>69.38192</v>
      </c>
      <c r="D116" s="126">
        <f t="shared" si="15"/>
        <v>46.74854</v>
      </c>
      <c r="E116" s="126">
        <f t="shared" si="16"/>
        <v>34.403059999999996</v>
      </c>
      <c r="F116" s="126">
        <f t="shared" si="17"/>
        <v>29.25920259202592</v>
      </c>
      <c r="G116" s="94">
        <v>14.697</v>
      </c>
      <c r="H116" s="87">
        <v>140</v>
      </c>
      <c r="I116" s="88"/>
    </row>
    <row r="117" spans="1:9" s="89" customFormat="1" ht="15">
      <c r="A117" s="90">
        <v>20</v>
      </c>
      <c r="B117" s="113">
        <v>115000</v>
      </c>
      <c r="C117" s="126">
        <f t="shared" si="14"/>
        <v>77.64416</v>
      </c>
      <c r="D117" s="126">
        <f t="shared" si="15"/>
        <v>51.22392</v>
      </c>
      <c r="E117" s="126">
        <f t="shared" si="16"/>
        <v>36.81288</v>
      </c>
      <c r="F117" s="126">
        <f t="shared" si="17"/>
        <v>30.80838808388084</v>
      </c>
      <c r="G117" s="94">
        <v>17.156</v>
      </c>
      <c r="H117" s="87">
        <v>140</v>
      </c>
      <c r="I117" s="88"/>
    </row>
    <row r="118" spans="1:9" s="89" customFormat="1" ht="15">
      <c r="A118" s="92">
        <v>22</v>
      </c>
      <c r="B118" s="113">
        <v>115000</v>
      </c>
      <c r="C118" s="126">
        <f t="shared" si="14"/>
        <v>81.61903999999998</v>
      </c>
      <c r="D118" s="126">
        <f t="shared" si="15"/>
        <v>53.376979999999996</v>
      </c>
      <c r="E118" s="126">
        <f t="shared" si="16"/>
        <v>37.97221999999999</v>
      </c>
      <c r="F118" s="126">
        <f t="shared" si="17"/>
        <v>31.55368553685537</v>
      </c>
      <c r="G118" s="95">
        <v>18.339</v>
      </c>
      <c r="H118" s="87">
        <v>140</v>
      </c>
      <c r="I118" s="88"/>
    </row>
    <row r="119" spans="1:9" s="89" customFormat="1" ht="15">
      <c r="A119" s="92">
        <v>24</v>
      </c>
      <c r="B119" s="113">
        <v>115000</v>
      </c>
      <c r="C119" s="126">
        <f t="shared" si="14"/>
        <v>128.5784</v>
      </c>
      <c r="D119" s="126">
        <f t="shared" si="15"/>
        <v>78.8133</v>
      </c>
      <c r="E119" s="126">
        <f t="shared" si="16"/>
        <v>51.6687</v>
      </c>
      <c r="F119" s="126">
        <f t="shared" si="17"/>
        <v>40.358653586535866</v>
      </c>
      <c r="G119" s="95">
        <v>32.315</v>
      </c>
      <c r="H119" s="87">
        <v>140</v>
      </c>
      <c r="I119" s="88"/>
    </row>
    <row r="120" spans="1:9" s="89" customFormat="1" ht="15">
      <c r="A120" s="92">
        <v>27</v>
      </c>
      <c r="B120" s="113">
        <v>115000</v>
      </c>
      <c r="C120" s="126">
        <f t="shared" si="14"/>
        <v>162.12128</v>
      </c>
      <c r="D120" s="126">
        <f t="shared" si="15"/>
        <v>96.98236000000001</v>
      </c>
      <c r="E120" s="126">
        <f t="shared" si="16"/>
        <v>61.452040000000004</v>
      </c>
      <c r="F120" s="126">
        <f t="shared" si="17"/>
        <v>46.64800648006481</v>
      </c>
      <c r="G120" s="95">
        <v>42.298</v>
      </c>
      <c r="H120" s="87">
        <v>140</v>
      </c>
      <c r="I120" s="88"/>
    </row>
    <row r="121" spans="1:9" s="89" customFormat="1" ht="15">
      <c r="A121" s="92">
        <v>30</v>
      </c>
      <c r="B121" s="113">
        <v>120000</v>
      </c>
      <c r="C121" s="128">
        <f t="shared" si="14"/>
        <v>200.13632</v>
      </c>
      <c r="D121" s="128">
        <f t="shared" si="15"/>
        <v>117.57384000000002</v>
      </c>
      <c r="E121" s="128">
        <f t="shared" si="16"/>
        <v>72.53976</v>
      </c>
      <c r="F121" s="128">
        <f t="shared" si="17"/>
        <v>53.77589775897759</v>
      </c>
      <c r="G121" s="95">
        <v>53.612</v>
      </c>
      <c r="H121" s="87">
        <v>140</v>
      </c>
      <c r="I121" s="88"/>
    </row>
    <row r="122" spans="1:9" s="89" customFormat="1" ht="15">
      <c r="A122" s="396" t="s">
        <v>614</v>
      </c>
      <c r="B122" s="397"/>
      <c r="C122" s="397"/>
      <c r="D122" s="397"/>
      <c r="E122" s="397"/>
      <c r="F122" s="397"/>
      <c r="G122" s="398"/>
      <c r="H122" s="87"/>
      <c r="I122" s="88"/>
    </row>
    <row r="123" spans="1:9" s="89" customFormat="1" ht="15">
      <c r="A123" s="86">
        <v>6</v>
      </c>
      <c r="B123" s="113">
        <v>145000</v>
      </c>
      <c r="C123" s="126">
        <f>G123/50*H123*1.2+20</f>
        <v>23.41376</v>
      </c>
      <c r="D123" s="126">
        <f>G123/100*H123*1.3+20</f>
        <v>21.84912</v>
      </c>
      <c r="E123" s="126">
        <f>G123/200*H123*1.4+20</f>
        <v>20.99568</v>
      </c>
      <c r="F123" s="126">
        <f>G123/333.33*H123*1.5+20</f>
        <v>20.640086400864007</v>
      </c>
      <c r="G123" s="93">
        <v>1.016</v>
      </c>
      <c r="H123" s="87">
        <v>140</v>
      </c>
      <c r="I123" s="88"/>
    </row>
    <row r="124" spans="1:9" s="89" customFormat="1" ht="15">
      <c r="A124" s="90">
        <v>8</v>
      </c>
      <c r="B124" s="113">
        <v>97000</v>
      </c>
      <c r="C124" s="126">
        <f aca="true" t="shared" si="18" ref="C124:C133">G124/50*H124*1.2+20</f>
        <v>26.14208</v>
      </c>
      <c r="D124" s="126">
        <f aca="true" t="shared" si="19" ref="D124:D133">G124/100*H124*1.3+20</f>
        <v>23.32696</v>
      </c>
      <c r="E124" s="126">
        <f aca="true" t="shared" si="20" ref="E124:E133">G124/200*H124*1.4+20</f>
        <v>21.79144</v>
      </c>
      <c r="F124" s="126">
        <f aca="true" t="shared" si="21" ref="F124:F133">G124/333.33*H124*1.5+20</f>
        <v>21.151651516515166</v>
      </c>
      <c r="G124" s="94">
        <v>1.828</v>
      </c>
      <c r="H124" s="87">
        <v>140</v>
      </c>
      <c r="I124" s="88"/>
    </row>
    <row r="125" spans="1:9" s="89" customFormat="1" ht="15">
      <c r="A125" s="90">
        <v>10</v>
      </c>
      <c r="B125" s="113">
        <v>97000</v>
      </c>
      <c r="C125" s="126">
        <f t="shared" si="18"/>
        <v>31.998559999999998</v>
      </c>
      <c r="D125" s="126">
        <f t="shared" si="19"/>
        <v>26.49922</v>
      </c>
      <c r="E125" s="126">
        <f t="shared" si="20"/>
        <v>23.499579999999998</v>
      </c>
      <c r="F125" s="126">
        <f t="shared" si="21"/>
        <v>22.249752497524977</v>
      </c>
      <c r="G125" s="94">
        <v>3.571</v>
      </c>
      <c r="H125" s="87">
        <v>140</v>
      </c>
      <c r="I125" s="88"/>
    </row>
    <row r="126" spans="1:9" s="89" customFormat="1" ht="15">
      <c r="A126" s="90">
        <v>12</v>
      </c>
      <c r="B126" s="113">
        <v>120000</v>
      </c>
      <c r="C126" s="126">
        <f t="shared" si="18"/>
        <v>41.0672</v>
      </c>
      <c r="D126" s="126">
        <f t="shared" si="19"/>
        <v>31.4114</v>
      </c>
      <c r="E126" s="126">
        <f t="shared" si="20"/>
        <v>26.144599999999997</v>
      </c>
      <c r="F126" s="126">
        <f t="shared" si="21"/>
        <v>23.950139501395014</v>
      </c>
      <c r="G126" s="94">
        <v>6.27</v>
      </c>
      <c r="H126" s="87">
        <v>140</v>
      </c>
      <c r="I126" s="88"/>
    </row>
    <row r="127" spans="1:9" s="89" customFormat="1" ht="15">
      <c r="A127" s="90" t="s">
        <v>615</v>
      </c>
      <c r="B127" s="113">
        <v>120000</v>
      </c>
      <c r="C127" s="126">
        <f t="shared" si="18"/>
        <v>46.35680000000001</v>
      </c>
      <c r="D127" s="126">
        <f t="shared" si="19"/>
        <v>34.2766</v>
      </c>
      <c r="E127" s="126">
        <f t="shared" si="20"/>
        <v>27.6874</v>
      </c>
      <c r="F127" s="126">
        <f t="shared" si="21"/>
        <v>24.941949419494193</v>
      </c>
      <c r="G127" s="94">
        <v>6.46</v>
      </c>
      <c r="H127" s="87">
        <v>170</v>
      </c>
      <c r="I127" s="88"/>
    </row>
    <row r="128" spans="1:9" s="89" customFormat="1" ht="15">
      <c r="A128" s="90">
        <v>14</v>
      </c>
      <c r="B128" s="113">
        <v>120000</v>
      </c>
      <c r="C128" s="126">
        <f t="shared" si="18"/>
        <v>48.93632</v>
      </c>
      <c r="D128" s="126">
        <f t="shared" si="19"/>
        <v>35.67384</v>
      </c>
      <c r="E128" s="126">
        <f t="shared" si="20"/>
        <v>28.43976</v>
      </c>
      <c r="F128" s="126">
        <f t="shared" si="21"/>
        <v>25.425614256142563</v>
      </c>
      <c r="G128" s="94">
        <v>8.612</v>
      </c>
      <c r="H128" s="87">
        <v>140</v>
      </c>
      <c r="I128" s="88"/>
    </row>
    <row r="129" spans="1:9" s="89" customFormat="1" ht="15">
      <c r="A129" s="90">
        <v>16</v>
      </c>
      <c r="B129" s="113">
        <v>120000</v>
      </c>
      <c r="C129" s="126">
        <f t="shared" si="18"/>
        <v>57.95119999999999</v>
      </c>
      <c r="D129" s="126">
        <f t="shared" si="19"/>
        <v>40.5569</v>
      </c>
      <c r="E129" s="126">
        <f t="shared" si="20"/>
        <v>31.0691</v>
      </c>
      <c r="F129" s="126">
        <f t="shared" si="21"/>
        <v>27.11592115921159</v>
      </c>
      <c r="G129" s="94">
        <v>11.295</v>
      </c>
      <c r="H129" s="87">
        <v>140</v>
      </c>
      <c r="I129" s="88"/>
    </row>
    <row r="130" spans="1:9" s="89" customFormat="1" ht="15">
      <c r="A130" s="90">
        <v>18</v>
      </c>
      <c r="B130" s="113">
        <v>120000</v>
      </c>
      <c r="C130" s="126">
        <f t="shared" si="18"/>
        <v>69.38192</v>
      </c>
      <c r="D130" s="126">
        <f t="shared" si="19"/>
        <v>46.74854</v>
      </c>
      <c r="E130" s="126">
        <f t="shared" si="20"/>
        <v>34.403059999999996</v>
      </c>
      <c r="F130" s="126">
        <f t="shared" si="21"/>
        <v>29.25920259202592</v>
      </c>
      <c r="G130" s="94">
        <v>14.697</v>
      </c>
      <c r="H130" s="87">
        <v>140</v>
      </c>
      <c r="I130" s="88"/>
    </row>
    <row r="131" spans="1:9" s="89" customFormat="1" ht="15">
      <c r="A131" s="90">
        <v>20</v>
      </c>
      <c r="B131" s="113">
        <v>120000</v>
      </c>
      <c r="C131" s="126">
        <f t="shared" si="18"/>
        <v>77.64416</v>
      </c>
      <c r="D131" s="126">
        <f t="shared" si="19"/>
        <v>51.22392</v>
      </c>
      <c r="E131" s="126">
        <f t="shared" si="20"/>
        <v>36.81288</v>
      </c>
      <c r="F131" s="126">
        <f t="shared" si="21"/>
        <v>30.80838808388084</v>
      </c>
      <c r="G131" s="94">
        <v>17.156</v>
      </c>
      <c r="H131" s="87">
        <v>140</v>
      </c>
      <c r="I131" s="88"/>
    </row>
    <row r="132" spans="1:9" s="89" customFormat="1" ht="15">
      <c r="A132" s="92">
        <v>22</v>
      </c>
      <c r="B132" s="113">
        <v>120000</v>
      </c>
      <c r="C132" s="126">
        <f t="shared" si="18"/>
        <v>81.61903999999998</v>
      </c>
      <c r="D132" s="126">
        <f t="shared" si="19"/>
        <v>53.376979999999996</v>
      </c>
      <c r="E132" s="126">
        <f t="shared" si="20"/>
        <v>37.97221999999999</v>
      </c>
      <c r="F132" s="126">
        <f t="shared" si="21"/>
        <v>31.55368553685537</v>
      </c>
      <c r="G132" s="95">
        <v>18.339</v>
      </c>
      <c r="H132" s="87">
        <v>140</v>
      </c>
      <c r="I132" s="88"/>
    </row>
    <row r="133" spans="1:9" s="89" customFormat="1" ht="15">
      <c r="A133" s="92">
        <v>24</v>
      </c>
      <c r="B133" s="113">
        <v>120000</v>
      </c>
      <c r="C133" s="128">
        <f t="shared" si="18"/>
        <v>128.5784</v>
      </c>
      <c r="D133" s="128">
        <f t="shared" si="19"/>
        <v>78.8133</v>
      </c>
      <c r="E133" s="128">
        <f t="shared" si="20"/>
        <v>51.6687</v>
      </c>
      <c r="F133" s="128">
        <f t="shared" si="21"/>
        <v>40.358653586535866</v>
      </c>
      <c r="G133" s="95">
        <v>32.315</v>
      </c>
      <c r="H133" s="87">
        <v>140</v>
      </c>
      <c r="I133" s="88"/>
    </row>
    <row r="134" spans="1:9" s="89" customFormat="1" ht="15">
      <c r="A134" s="396" t="s">
        <v>616</v>
      </c>
      <c r="B134" s="397"/>
      <c r="C134" s="397"/>
      <c r="D134" s="397"/>
      <c r="E134" s="397"/>
      <c r="F134" s="397"/>
      <c r="G134" s="398"/>
      <c r="H134" s="87"/>
      <c r="I134" s="88"/>
    </row>
    <row r="135" spans="1:9" s="89" customFormat="1" ht="15">
      <c r="A135" s="86" t="s">
        <v>617</v>
      </c>
      <c r="B135" s="113"/>
      <c r="C135" s="126">
        <f>G135/50*H135*1.4+20</f>
        <v>30.836</v>
      </c>
      <c r="D135" s="126">
        <f>G135/100*H135*1.4+20</f>
        <v>25.418</v>
      </c>
      <c r="E135" s="126">
        <f>G135/200*H135*1.6+20</f>
        <v>23.096</v>
      </c>
      <c r="F135" s="126">
        <f>G135/333.33*H135*1.6+20</f>
        <v>21.85761857618576</v>
      </c>
      <c r="G135" s="93">
        <v>2.15</v>
      </c>
      <c r="H135" s="87">
        <v>180</v>
      </c>
      <c r="I135" s="88"/>
    </row>
    <row r="136" spans="1:9" s="89" customFormat="1" ht="15">
      <c r="A136" s="90" t="s">
        <v>618</v>
      </c>
      <c r="B136" s="113"/>
      <c r="C136" s="126">
        <f>G136/50*H136*1.4+20</f>
        <v>33.9608</v>
      </c>
      <c r="D136" s="126">
        <f>G136/100*H136*1.4+20</f>
        <v>26.9804</v>
      </c>
      <c r="E136" s="126">
        <f>G136/200*H136*1.6+20</f>
        <v>23.9888</v>
      </c>
      <c r="F136" s="126">
        <f>G136/333.33*H136*1.6+20</f>
        <v>22.39330393303933</v>
      </c>
      <c r="G136" s="94">
        <v>2.77</v>
      </c>
      <c r="H136" s="87">
        <v>180</v>
      </c>
      <c r="I136" s="88"/>
    </row>
    <row r="137" spans="1:9" s="89" customFormat="1" ht="15">
      <c r="A137" s="92" t="s">
        <v>619</v>
      </c>
      <c r="B137" s="115"/>
      <c r="C137" s="128">
        <f>G137/50*H137*1.4+20</f>
        <v>32.0456</v>
      </c>
      <c r="D137" s="128">
        <f>G137/100*H137*1.4+20</f>
        <v>26.0228</v>
      </c>
      <c r="E137" s="128">
        <f>G137/200*H137*1.6+20</f>
        <v>23.4416</v>
      </c>
      <c r="F137" s="128">
        <f>G137/333.33*H137*1.6+20</f>
        <v>22.064980649806497</v>
      </c>
      <c r="G137" s="95">
        <v>2.39</v>
      </c>
      <c r="H137" s="87">
        <v>180</v>
      </c>
      <c r="I137" s="88"/>
    </row>
    <row r="138" spans="1:7" s="89" customFormat="1" ht="15">
      <c r="A138" s="96" t="s">
        <v>620</v>
      </c>
      <c r="B138" s="116"/>
      <c r="C138" s="386" t="s">
        <v>621</v>
      </c>
      <c r="D138" s="387"/>
      <c r="E138" s="387"/>
      <c r="F138" s="387"/>
      <c r="G138" s="97"/>
    </row>
    <row r="139" spans="1:7" s="89" customFormat="1" ht="15">
      <c r="A139" s="132" t="s">
        <v>622</v>
      </c>
      <c r="B139" s="115"/>
      <c r="C139" s="388">
        <v>95</v>
      </c>
      <c r="D139" s="389"/>
      <c r="E139" s="389"/>
      <c r="F139" s="390"/>
      <c r="G139" s="135">
        <v>0.219</v>
      </c>
    </row>
    <row r="140" spans="1:7" s="89" customFormat="1" ht="15">
      <c r="A140" s="133" t="s">
        <v>623</v>
      </c>
      <c r="B140" s="114"/>
      <c r="C140" s="391">
        <v>87</v>
      </c>
      <c r="D140" s="392"/>
      <c r="E140" s="392"/>
      <c r="F140" s="392"/>
      <c r="G140" s="99">
        <v>0.64</v>
      </c>
    </row>
    <row r="141" spans="1:7" s="89" customFormat="1" ht="15">
      <c r="A141" s="133" t="s">
        <v>624</v>
      </c>
      <c r="B141" s="114"/>
      <c r="C141" s="391">
        <v>87</v>
      </c>
      <c r="D141" s="392"/>
      <c r="E141" s="392"/>
      <c r="F141" s="392"/>
      <c r="G141" s="99">
        <v>0.949</v>
      </c>
    </row>
    <row r="142" spans="1:7" s="89" customFormat="1" ht="15">
      <c r="A142" s="98" t="s">
        <v>625</v>
      </c>
      <c r="B142" s="113"/>
      <c r="C142" s="393">
        <v>67</v>
      </c>
      <c r="D142" s="394"/>
      <c r="E142" s="394"/>
      <c r="F142" s="395"/>
      <c r="G142" s="99">
        <v>21.9</v>
      </c>
    </row>
    <row r="143" spans="1:9" ht="12.75">
      <c r="A143" s="100"/>
      <c r="B143" s="117"/>
      <c r="C143" s="121"/>
      <c r="D143" s="121"/>
      <c r="E143" s="121"/>
      <c r="F143" s="121"/>
      <c r="G143" s="100"/>
      <c r="I143" s="101"/>
    </row>
    <row r="144" spans="1:7" ht="12.75">
      <c r="A144" s="100"/>
      <c r="B144" s="117"/>
      <c r="C144" s="121"/>
      <c r="D144" s="121"/>
      <c r="E144" s="121"/>
      <c r="F144" s="121"/>
      <c r="G144" s="100"/>
    </row>
    <row r="145" spans="1:7" ht="12.75">
      <c r="A145" s="100"/>
      <c r="B145" s="117"/>
      <c r="C145" s="121"/>
      <c r="D145" s="121"/>
      <c r="E145" s="121"/>
      <c r="F145" s="121"/>
      <c r="G145" s="100"/>
    </row>
    <row r="149" ht="12.75" customHeight="1" hidden="1"/>
  </sheetData>
  <sheetProtection/>
  <mergeCells count="11">
    <mergeCell ref="A2:G2"/>
    <mergeCell ref="A4:G4"/>
    <mergeCell ref="A91:G91"/>
    <mergeCell ref="A108:G108"/>
    <mergeCell ref="A122:G122"/>
    <mergeCell ref="C138:F138"/>
    <mergeCell ref="C139:F139"/>
    <mergeCell ref="C140:F140"/>
    <mergeCell ref="C141:F141"/>
    <mergeCell ref="C142:F142"/>
    <mergeCell ref="A134:G134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C39"/>
  <sheetViews>
    <sheetView zoomScalePageLayoutView="0" workbookViewId="0" topLeftCell="A13">
      <selection activeCell="E14" sqref="E14"/>
    </sheetView>
  </sheetViews>
  <sheetFormatPr defaultColWidth="9.00390625" defaultRowHeight="12.75"/>
  <cols>
    <col min="1" max="1" width="36.75390625" style="104" customWidth="1"/>
    <col min="2" max="2" width="35.25390625" style="104" customWidth="1"/>
    <col min="3" max="3" width="26.75390625" style="104" customWidth="1"/>
    <col min="4" max="16384" width="9.125" style="104" customWidth="1"/>
  </cols>
  <sheetData>
    <row r="1" ht="23.25">
      <c r="A1" s="30" t="s">
        <v>288</v>
      </c>
    </row>
    <row r="2" ht="23.25">
      <c r="A2" s="30" t="s">
        <v>287</v>
      </c>
    </row>
    <row r="3" ht="23.25">
      <c r="A3" s="30" t="s">
        <v>447</v>
      </c>
    </row>
    <row r="4" ht="23.25">
      <c r="A4" s="30" t="s">
        <v>290</v>
      </c>
    </row>
    <row r="5" ht="23.25">
      <c r="A5" s="30" t="s">
        <v>296</v>
      </c>
    </row>
    <row r="6" spans="1:3" ht="23.25">
      <c r="A6" s="405" t="s">
        <v>626</v>
      </c>
      <c r="B6" s="405"/>
      <c r="C6" s="405"/>
    </row>
    <row r="7" spans="1:3" ht="23.25">
      <c r="A7" s="103"/>
      <c r="B7" s="103"/>
      <c r="C7" s="103"/>
    </row>
    <row r="8" spans="1:3" ht="56.25">
      <c r="A8" s="31" t="s">
        <v>506</v>
      </c>
      <c r="B8" s="105" t="s">
        <v>627</v>
      </c>
      <c r="C8" s="106" t="s">
        <v>436</v>
      </c>
    </row>
    <row r="9" spans="1:3" ht="23.25">
      <c r="A9" s="107" t="s">
        <v>628</v>
      </c>
      <c r="B9" s="108" t="s">
        <v>629</v>
      </c>
      <c r="C9" s="109">
        <v>7900</v>
      </c>
    </row>
    <row r="10" spans="1:3" ht="23.25">
      <c r="A10" s="406" t="s">
        <v>630</v>
      </c>
      <c r="B10" s="108" t="s">
        <v>631</v>
      </c>
      <c r="C10" s="109">
        <v>1400</v>
      </c>
    </row>
    <row r="11" spans="1:3" s="110" customFormat="1" ht="23.25">
      <c r="A11" s="406"/>
      <c r="B11" s="108" t="s">
        <v>632</v>
      </c>
      <c r="C11" s="109">
        <v>1750</v>
      </c>
    </row>
    <row r="12" spans="1:3" ht="23.25">
      <c r="A12" s="107" t="s">
        <v>633</v>
      </c>
      <c r="B12" s="108" t="s">
        <v>634</v>
      </c>
      <c r="C12" s="109">
        <v>4850</v>
      </c>
    </row>
    <row r="13" spans="1:3" ht="23.25">
      <c r="A13" s="107" t="s">
        <v>635</v>
      </c>
      <c r="B13" s="108" t="s">
        <v>636</v>
      </c>
      <c r="C13" s="109">
        <v>7350</v>
      </c>
    </row>
    <row r="14" spans="1:3" ht="23.25">
      <c r="A14" s="111"/>
      <c r="B14" s="111"/>
      <c r="C14" s="111"/>
    </row>
    <row r="15" spans="1:3" ht="23.25">
      <c r="A15" s="31" t="s">
        <v>506</v>
      </c>
      <c r="B15" s="105" t="s">
        <v>637</v>
      </c>
      <c r="C15" s="106" t="s">
        <v>436</v>
      </c>
    </row>
    <row r="16" spans="1:3" ht="23.25">
      <c r="A16" s="407" t="s">
        <v>435</v>
      </c>
      <c r="B16" s="108">
        <v>3</v>
      </c>
      <c r="C16" s="109">
        <v>2650</v>
      </c>
    </row>
    <row r="17" spans="1:3" ht="23.25">
      <c r="A17" s="407"/>
      <c r="B17" s="108">
        <v>3.5</v>
      </c>
      <c r="C17" s="109">
        <v>2850</v>
      </c>
    </row>
    <row r="18" spans="1:3" ht="23.25">
      <c r="A18" s="407" t="s">
        <v>433</v>
      </c>
      <c r="B18" s="108">
        <v>3</v>
      </c>
      <c r="C18" s="109">
        <v>3000</v>
      </c>
    </row>
    <row r="19" spans="1:3" ht="23.25">
      <c r="A19" s="407"/>
      <c r="B19" s="108">
        <v>3.5</v>
      </c>
      <c r="C19" s="109">
        <v>3350</v>
      </c>
    </row>
    <row r="20" spans="1:3" ht="23.25">
      <c r="A20" s="407" t="s">
        <v>434</v>
      </c>
      <c r="B20" s="108">
        <v>3</v>
      </c>
      <c r="C20" s="109">
        <v>4350</v>
      </c>
    </row>
    <row r="21" spans="1:3" ht="23.25">
      <c r="A21" s="407"/>
      <c r="B21" s="108">
        <v>3.5</v>
      </c>
      <c r="C21" s="109">
        <v>4600</v>
      </c>
    </row>
    <row r="22" spans="1:3" ht="23.25">
      <c r="A22" s="103"/>
      <c r="B22" s="103"/>
      <c r="C22" s="103"/>
    </row>
    <row r="23" spans="1:3" ht="23.25" customHeight="1">
      <c r="A23" s="103"/>
      <c r="B23" s="103"/>
      <c r="C23" s="103"/>
    </row>
    <row r="24" spans="1:3" ht="23.25">
      <c r="A24" s="103"/>
      <c r="B24" s="103"/>
      <c r="C24" s="103"/>
    </row>
    <row r="25" spans="1:3" ht="23.25">
      <c r="A25" s="103"/>
      <c r="B25" s="103"/>
      <c r="C25" s="103"/>
    </row>
    <row r="26" spans="1:3" ht="23.25">
      <c r="A26" s="103"/>
      <c r="B26" s="103"/>
      <c r="C26" s="103"/>
    </row>
    <row r="27" spans="1:3" ht="23.25">
      <c r="A27" s="103"/>
      <c r="B27" s="103"/>
      <c r="C27" s="103"/>
    </row>
    <row r="28" spans="1:3" ht="23.25" customHeight="1">
      <c r="A28" s="103"/>
      <c r="B28" s="103"/>
      <c r="C28" s="103"/>
    </row>
    <row r="29" spans="1:3" ht="23.25" customHeight="1">
      <c r="A29" s="103"/>
      <c r="B29" s="103"/>
      <c r="C29" s="103"/>
    </row>
    <row r="30" spans="1:3" ht="23.25" customHeight="1">
      <c r="A30" s="103"/>
      <c r="B30" s="103"/>
      <c r="C30" s="103"/>
    </row>
    <row r="31" spans="1:3" ht="23.25">
      <c r="A31" s="103"/>
      <c r="B31" s="103"/>
      <c r="C31" s="103"/>
    </row>
    <row r="32" spans="1:3" ht="23.25">
      <c r="A32" s="103"/>
      <c r="B32" s="103"/>
      <c r="C32" s="103"/>
    </row>
    <row r="33" spans="1:3" ht="23.25">
      <c r="A33" s="103"/>
      <c r="B33" s="103"/>
      <c r="C33" s="103"/>
    </row>
    <row r="34" spans="1:3" ht="23.25">
      <c r="A34" s="103"/>
      <c r="B34" s="103"/>
      <c r="C34" s="103"/>
    </row>
    <row r="35" spans="1:3" ht="23.25">
      <c r="A35" s="103"/>
      <c r="B35" s="103"/>
      <c r="C35" s="103"/>
    </row>
    <row r="36" spans="1:3" ht="23.25">
      <c r="A36" s="103"/>
      <c r="B36" s="103"/>
      <c r="C36" s="103"/>
    </row>
    <row r="37" spans="1:3" ht="23.25">
      <c r="A37" s="103"/>
      <c r="B37" s="103"/>
      <c r="C37" s="103"/>
    </row>
    <row r="38" spans="1:3" ht="23.25">
      <c r="A38" s="103"/>
      <c r="B38" s="103"/>
      <c r="C38" s="103"/>
    </row>
    <row r="39" spans="1:3" ht="23.25">
      <c r="A39" s="103"/>
      <c r="B39" s="103"/>
      <c r="C39" s="103"/>
    </row>
  </sheetData>
  <sheetProtection/>
  <mergeCells count="5">
    <mergeCell ref="A6:C6"/>
    <mergeCell ref="A10:A11"/>
    <mergeCell ref="A16:A17"/>
    <mergeCell ref="A18:A19"/>
    <mergeCell ref="A20:A21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40"/>
  <sheetViews>
    <sheetView zoomScale="60" zoomScaleNormal="60" zoomScalePageLayoutView="0" workbookViewId="0" topLeftCell="A19">
      <selection activeCell="AJ22" sqref="AJ22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3.125" style="0" customWidth="1"/>
    <col min="4" max="4" width="16.375" style="0" customWidth="1"/>
    <col min="5" max="5" width="3.375" style="0" customWidth="1"/>
    <col min="6" max="6" width="3.25390625" style="0" customWidth="1"/>
    <col min="7" max="7" width="3.75390625" style="0" customWidth="1"/>
    <col min="8" max="8" width="3.25390625" style="0" customWidth="1"/>
    <col min="9" max="9" width="7.25390625" style="0" customWidth="1"/>
    <col min="10" max="10" width="4.00390625" style="0" customWidth="1"/>
    <col min="11" max="11" width="3.875" style="0" customWidth="1"/>
    <col min="12" max="12" width="3.00390625" style="0" customWidth="1"/>
    <col min="13" max="14" width="5.25390625" style="0" customWidth="1"/>
    <col min="15" max="15" width="5.75390625" style="0" customWidth="1"/>
    <col min="16" max="16" width="4.00390625" style="0" customWidth="1"/>
    <col min="17" max="17" width="3.75390625" style="0" customWidth="1"/>
    <col min="18" max="18" width="7.125" style="0" customWidth="1"/>
    <col min="19" max="19" width="7.375" style="0" customWidth="1"/>
    <col min="20" max="20" width="3.125" style="0" customWidth="1"/>
    <col min="21" max="21" width="3.375" style="0" customWidth="1"/>
    <col min="22" max="22" width="4.00390625" style="0" customWidth="1"/>
    <col min="23" max="23" width="2.875" style="0" customWidth="1"/>
    <col min="24" max="24" width="3.75390625" style="0" customWidth="1"/>
    <col min="25" max="26" width="1.875" style="0" customWidth="1"/>
    <col min="27" max="27" width="12.75390625" style="0" customWidth="1"/>
    <col min="28" max="28" width="1.75390625" style="0" customWidth="1"/>
    <col min="29" max="29" width="1.00390625" style="0" customWidth="1"/>
    <col min="30" max="30" width="11.375" style="0" customWidth="1"/>
    <col min="31" max="31" width="7.125" style="0" customWidth="1"/>
  </cols>
  <sheetData>
    <row r="1" spans="18:30" ht="12.75">
      <c r="R1" s="138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1"/>
    </row>
    <row r="2" spans="18:30" ht="12.75">
      <c r="R2" s="139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72"/>
    </row>
    <row r="3" spans="2:30" ht="12.75">
      <c r="B3" s="417" t="s">
        <v>496</v>
      </c>
      <c r="C3" s="418"/>
      <c r="D3" s="419"/>
      <c r="I3" s="57"/>
      <c r="J3" s="57"/>
      <c r="K3" s="57"/>
      <c r="L3" s="57"/>
      <c r="M3" s="57"/>
      <c r="N3" s="57"/>
      <c r="O3" s="57"/>
      <c r="P3" s="57"/>
      <c r="Q3" s="57"/>
      <c r="R3" s="139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72"/>
    </row>
    <row r="4" spans="2:30" ht="12.75">
      <c r="B4" s="420"/>
      <c r="C4" s="421"/>
      <c r="D4" s="422"/>
      <c r="I4" s="57"/>
      <c r="J4" s="57"/>
      <c r="K4" s="57"/>
      <c r="L4" s="57"/>
      <c r="M4" s="57"/>
      <c r="N4" s="57"/>
      <c r="O4" s="57"/>
      <c r="P4" s="57"/>
      <c r="Q4" s="57"/>
      <c r="R4" s="139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72"/>
    </row>
    <row r="5" spans="2:30" ht="12.75">
      <c r="B5" s="420"/>
      <c r="C5" s="421"/>
      <c r="D5" s="422"/>
      <c r="I5" s="57"/>
      <c r="J5" s="57"/>
      <c r="K5" s="57"/>
      <c r="L5" s="57"/>
      <c r="M5" s="57"/>
      <c r="N5" s="57"/>
      <c r="O5" s="57"/>
      <c r="P5" s="57"/>
      <c r="Q5" s="57"/>
      <c r="R5" s="139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72"/>
    </row>
    <row r="6" spans="2:30" ht="15.75" customHeight="1">
      <c r="B6" s="420"/>
      <c r="C6" s="421"/>
      <c r="D6" s="422"/>
      <c r="I6" s="57"/>
      <c r="J6" s="57"/>
      <c r="K6" s="57"/>
      <c r="L6" s="57"/>
      <c r="M6" s="430" t="s">
        <v>497</v>
      </c>
      <c r="N6" s="431"/>
      <c r="O6" s="432"/>
      <c r="P6" s="57"/>
      <c r="Q6" s="57"/>
      <c r="R6" s="13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72"/>
    </row>
    <row r="7" spans="2:30" ht="12.75">
      <c r="B7" s="423"/>
      <c r="C7" s="424"/>
      <c r="D7" s="425"/>
      <c r="I7" s="57"/>
      <c r="J7" s="57"/>
      <c r="K7" s="57"/>
      <c r="L7" s="57"/>
      <c r="M7" s="433"/>
      <c r="N7" s="434"/>
      <c r="O7" s="435"/>
      <c r="P7" s="57"/>
      <c r="Q7" s="57"/>
      <c r="R7" s="139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72"/>
    </row>
    <row r="8" spans="2:30" ht="13.5" thickBot="1">
      <c r="B8" s="57"/>
      <c r="C8" s="57"/>
      <c r="D8" s="57"/>
      <c r="G8" s="140"/>
      <c r="H8" s="140"/>
      <c r="I8" s="140"/>
      <c r="J8" s="140"/>
      <c r="K8" s="140"/>
      <c r="L8" s="140"/>
      <c r="M8" s="140"/>
      <c r="N8" s="140"/>
      <c r="O8" s="57"/>
      <c r="P8" s="57"/>
      <c r="Q8" s="57"/>
      <c r="R8" s="139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72"/>
    </row>
    <row r="9" spans="2:30" ht="16.5" customHeight="1" thickBot="1">
      <c r="B9" s="446" t="s">
        <v>659</v>
      </c>
      <c r="C9" s="447"/>
      <c r="D9" s="448"/>
      <c r="E9" s="57"/>
      <c r="F9" s="141"/>
      <c r="I9" s="57"/>
      <c r="J9" s="57"/>
      <c r="K9" s="57"/>
      <c r="L9" s="57"/>
      <c r="M9" s="57"/>
      <c r="N9" s="141"/>
      <c r="O9" s="57"/>
      <c r="P9" s="57"/>
      <c r="Q9" s="57"/>
      <c r="R9" s="139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2"/>
    </row>
    <row r="10" spans="2:30" ht="22.5" customHeight="1" thickBot="1">
      <c r="B10" s="449"/>
      <c r="C10" s="440"/>
      <c r="D10" s="450"/>
      <c r="E10" s="140"/>
      <c r="F10" s="142"/>
      <c r="I10" s="57"/>
      <c r="K10" s="454" t="s">
        <v>660</v>
      </c>
      <c r="M10" s="57"/>
      <c r="N10" s="141"/>
      <c r="O10" s="57"/>
      <c r="P10" s="57"/>
      <c r="Q10" s="57"/>
      <c r="R10" s="139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72"/>
    </row>
    <row r="11" spans="2:30" ht="12.75" customHeight="1">
      <c r="B11" s="449"/>
      <c r="C11" s="440"/>
      <c r="D11" s="450"/>
      <c r="I11" s="57"/>
      <c r="K11" s="455"/>
      <c r="N11" s="141"/>
      <c r="O11" s="57"/>
      <c r="P11" s="57"/>
      <c r="Q11" s="57"/>
      <c r="R11" s="139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72"/>
    </row>
    <row r="12" spans="2:30" ht="13.5" customHeight="1" thickBot="1">
      <c r="B12" s="449"/>
      <c r="C12" s="440"/>
      <c r="D12" s="450"/>
      <c r="I12" s="57"/>
      <c r="K12" s="455"/>
      <c r="N12" s="141"/>
      <c r="O12" s="57"/>
      <c r="P12" s="57"/>
      <c r="Q12" s="57"/>
      <c r="R12" s="13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72"/>
    </row>
    <row r="13" spans="2:30" ht="18.75" customHeight="1" thickBot="1" thickTop="1">
      <c r="B13" s="451"/>
      <c r="C13" s="452"/>
      <c r="D13" s="453"/>
      <c r="I13" s="57"/>
      <c r="K13" s="455"/>
      <c r="L13" s="143"/>
      <c r="M13" s="457" t="s">
        <v>661</v>
      </c>
      <c r="N13" s="458"/>
      <c r="O13" s="458"/>
      <c r="P13" s="459"/>
      <c r="Q13" s="144"/>
      <c r="R13" s="139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72"/>
    </row>
    <row r="14" spans="8:30" ht="12.75" customHeight="1">
      <c r="H14" s="466" t="s">
        <v>662</v>
      </c>
      <c r="I14" s="467"/>
      <c r="J14" s="468"/>
      <c r="K14" s="455"/>
      <c r="L14" s="143"/>
      <c r="M14" s="460"/>
      <c r="N14" s="461"/>
      <c r="O14" s="461"/>
      <c r="P14" s="462"/>
      <c r="Q14" s="57"/>
      <c r="R14" s="139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72"/>
    </row>
    <row r="15" spans="8:30" ht="12.75" customHeight="1">
      <c r="H15" s="469"/>
      <c r="I15" s="470"/>
      <c r="J15" s="471"/>
      <c r="K15" s="455"/>
      <c r="L15" s="143"/>
      <c r="M15" s="460"/>
      <c r="N15" s="461"/>
      <c r="O15" s="461"/>
      <c r="P15" s="462"/>
      <c r="Q15" s="57"/>
      <c r="R15" s="139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72"/>
    </row>
    <row r="16" spans="2:30" ht="13.5" thickBot="1">
      <c r="B16" s="63"/>
      <c r="C16" s="63"/>
      <c r="D16" s="63"/>
      <c r="E16" s="63"/>
      <c r="F16" s="63"/>
      <c r="G16" s="63"/>
      <c r="H16" s="472"/>
      <c r="I16" s="473"/>
      <c r="J16" s="474"/>
      <c r="K16" s="456"/>
      <c r="L16" s="145"/>
      <c r="M16" s="463"/>
      <c r="N16" s="464"/>
      <c r="O16" s="464"/>
      <c r="P16" s="465"/>
      <c r="Q16" s="63"/>
      <c r="R16" s="146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8"/>
    </row>
    <row r="17" spans="2:30" ht="13.5" thickBo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8"/>
      <c r="O17" s="58"/>
      <c r="P17" s="57"/>
      <c r="Q17" s="57"/>
      <c r="R17" s="62"/>
      <c r="S17" s="64"/>
      <c r="T17" s="57"/>
      <c r="U17" s="57"/>
      <c r="V17" s="57"/>
      <c r="W17" s="57"/>
      <c r="X17" s="426"/>
      <c r="Y17" s="427"/>
      <c r="Z17" s="427"/>
      <c r="AA17" s="427"/>
      <c r="AB17" s="427"/>
      <c r="AC17" s="427"/>
      <c r="AD17" s="427"/>
    </row>
    <row r="18" spans="2:30" ht="12.7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57"/>
      <c r="N18" s="57"/>
      <c r="O18" s="57"/>
      <c r="P18" s="57"/>
      <c r="Q18" s="57"/>
      <c r="R18" s="475" t="s">
        <v>498</v>
      </c>
      <c r="S18" s="475"/>
      <c r="T18" s="475"/>
      <c r="U18" s="475"/>
      <c r="V18" s="475"/>
      <c r="W18" s="475"/>
      <c r="X18" s="475"/>
      <c r="Y18" s="475"/>
      <c r="Z18" s="57"/>
      <c r="AA18" s="57"/>
      <c r="AB18" s="57"/>
      <c r="AC18" s="57"/>
      <c r="AD18" s="57"/>
    </row>
    <row r="19" spans="2:30" ht="23.2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72"/>
      <c r="M19" s="57"/>
      <c r="N19" s="57"/>
      <c r="O19" s="73"/>
      <c r="P19" s="73"/>
      <c r="Q19" s="73"/>
      <c r="R19" s="475"/>
      <c r="S19" s="475"/>
      <c r="T19" s="475"/>
      <c r="U19" s="475"/>
      <c r="V19" s="475"/>
      <c r="W19" s="475"/>
      <c r="X19" s="475"/>
      <c r="Y19" s="475"/>
      <c r="AD19" s="57"/>
    </row>
    <row r="20" spans="2:30" ht="22.5" customHeight="1" thickBo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72"/>
      <c r="M20" s="149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2:30" ht="6.75" customHeight="1" thickBo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6"/>
      <c r="N21" s="76"/>
      <c r="O21" s="76"/>
      <c r="P21" s="77"/>
      <c r="Q21" s="76"/>
      <c r="R21" s="76"/>
      <c r="S21" s="76"/>
      <c r="T21" s="76"/>
      <c r="U21" s="76"/>
      <c r="V21" s="428"/>
      <c r="W21" s="76"/>
      <c r="X21" s="76"/>
      <c r="Y21" s="408"/>
      <c r="Z21" s="409"/>
      <c r="AA21" s="76"/>
      <c r="AB21" s="408"/>
      <c r="AC21" s="409"/>
      <c r="AD21" s="76"/>
    </row>
    <row r="22" spans="2:30" ht="12.7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76"/>
      <c r="N22" s="76"/>
      <c r="O22" s="76"/>
      <c r="P22" s="410" t="s">
        <v>499</v>
      </c>
      <c r="Q22" s="411"/>
      <c r="R22" s="411"/>
      <c r="S22" s="412"/>
      <c r="T22" s="78"/>
      <c r="U22" s="78"/>
      <c r="V22" s="429"/>
      <c r="W22" s="76"/>
      <c r="X22" s="476" t="s">
        <v>663</v>
      </c>
      <c r="Y22" s="477"/>
      <c r="Z22" s="477"/>
      <c r="AA22" s="477"/>
      <c r="AB22" s="477"/>
      <c r="AC22" s="477"/>
      <c r="AD22" s="478"/>
    </row>
    <row r="23" spans="2:30" ht="13.5" customHeight="1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72"/>
      <c r="M23" s="57"/>
      <c r="N23" s="57"/>
      <c r="O23" s="57"/>
      <c r="P23" s="413"/>
      <c r="Q23" s="414"/>
      <c r="R23" s="414"/>
      <c r="S23" s="415"/>
      <c r="T23" s="78"/>
      <c r="U23" s="78"/>
      <c r="V23" s="429"/>
      <c r="W23" s="57"/>
      <c r="X23" s="479"/>
      <c r="Y23" s="480"/>
      <c r="Z23" s="480"/>
      <c r="AA23" s="480"/>
      <c r="AB23" s="480"/>
      <c r="AC23" s="480"/>
      <c r="AD23" s="481"/>
    </row>
    <row r="24" spans="2:30" ht="13.5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2"/>
      <c r="M24" s="57"/>
      <c r="N24" s="57"/>
      <c r="O24" s="57"/>
      <c r="P24" s="57"/>
      <c r="Q24" s="57"/>
      <c r="R24" s="416"/>
      <c r="S24" s="416"/>
      <c r="T24" s="78"/>
      <c r="U24" s="78"/>
      <c r="V24" s="429"/>
      <c r="W24" s="57"/>
      <c r="X24" s="482"/>
      <c r="Y24" s="483"/>
      <c r="Z24" s="483"/>
      <c r="AA24" s="483"/>
      <c r="AB24" s="483"/>
      <c r="AC24" s="483"/>
      <c r="AD24" s="484"/>
    </row>
    <row r="25" spans="2:30" ht="13.5" thickBo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72"/>
      <c r="M25" s="57"/>
      <c r="N25" s="57"/>
      <c r="O25" s="58"/>
      <c r="P25" s="69" t="s">
        <v>500</v>
      </c>
      <c r="Q25" s="54"/>
      <c r="R25" s="54"/>
      <c r="S25" s="54"/>
      <c r="T25" s="55"/>
      <c r="U25" s="68"/>
      <c r="V25" s="429"/>
      <c r="W25" s="58"/>
      <c r="X25" s="57"/>
      <c r="Y25" s="57"/>
      <c r="Z25" s="57"/>
      <c r="AA25" s="57"/>
      <c r="AB25" s="57"/>
      <c r="AC25" s="57"/>
      <c r="AD25" s="57"/>
    </row>
    <row r="26" spans="2:30" ht="12.75">
      <c r="B26" s="485" t="s">
        <v>664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86"/>
      <c r="R26" s="486"/>
      <c r="S26" s="486"/>
      <c r="T26" s="486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</row>
    <row r="27" spans="2:30" ht="60.75" customHeight="1" thickBot="1"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</row>
    <row r="28" spans="9:30" ht="12.75">
      <c r="I28" s="65"/>
      <c r="T28" s="57"/>
      <c r="U28" s="60"/>
      <c r="V28" s="59"/>
      <c r="W28" s="61"/>
      <c r="X28" s="57"/>
      <c r="Y28" s="57"/>
      <c r="Z28" s="57"/>
      <c r="AA28" s="57"/>
      <c r="AB28" s="57"/>
      <c r="AC28" s="57"/>
      <c r="AD28" s="57"/>
    </row>
    <row r="29" spans="9:30" ht="15.75">
      <c r="I29" s="66"/>
      <c r="T29" s="79" t="s">
        <v>500</v>
      </c>
      <c r="U29" s="57"/>
      <c r="V29" s="57"/>
      <c r="W29" s="57"/>
      <c r="Y29" s="79"/>
      <c r="Z29" s="79"/>
      <c r="AA29" s="79"/>
      <c r="AB29" s="79"/>
      <c r="AC29" s="79"/>
      <c r="AD29" s="79"/>
    </row>
    <row r="30" spans="9:22" ht="24" customHeight="1">
      <c r="I30" s="66"/>
      <c r="T30" s="57"/>
      <c r="U30" s="57"/>
      <c r="V30" s="57"/>
    </row>
    <row r="31" spans="9:30" ht="13.5" customHeight="1" thickBot="1">
      <c r="I31" s="67"/>
      <c r="T31" s="57"/>
      <c r="U31" s="57"/>
      <c r="V31" s="57"/>
      <c r="W31" s="57"/>
      <c r="X31" s="57"/>
      <c r="Y31" s="57"/>
      <c r="Z31" s="57"/>
      <c r="AA31" s="445" t="s">
        <v>501</v>
      </c>
      <c r="AB31" s="445"/>
      <c r="AC31" s="445"/>
      <c r="AD31" s="445"/>
    </row>
    <row r="32" spans="2:30" ht="12.75" customHeight="1">
      <c r="B32" s="436" t="s">
        <v>665</v>
      </c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8"/>
      <c r="T32" s="57"/>
      <c r="U32" s="57"/>
      <c r="V32" s="57"/>
      <c r="W32" s="57"/>
      <c r="X32" s="57"/>
      <c r="Y32" s="57"/>
      <c r="Z32" s="57"/>
      <c r="AA32" s="445"/>
      <c r="AB32" s="445"/>
      <c r="AC32" s="445"/>
      <c r="AD32" s="445"/>
    </row>
    <row r="33" spans="2:30" ht="12.75" customHeight="1">
      <c r="B33" s="439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  <c r="T33" s="57"/>
      <c r="U33" s="57"/>
      <c r="V33" s="57"/>
      <c r="W33" s="57"/>
      <c r="X33" s="57"/>
      <c r="Y33" s="57"/>
      <c r="Z33" s="57"/>
      <c r="AA33" s="445"/>
      <c r="AB33" s="445"/>
      <c r="AC33" s="445"/>
      <c r="AD33" s="445"/>
    </row>
    <row r="34" spans="2:30" ht="12.75">
      <c r="B34" s="439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1"/>
      <c r="T34" s="57"/>
      <c r="U34" s="57"/>
      <c r="V34" s="57"/>
      <c r="W34" s="57"/>
      <c r="X34" s="57"/>
      <c r="Y34" s="57"/>
      <c r="Z34" s="57"/>
      <c r="AA34" s="445"/>
      <c r="AB34" s="445"/>
      <c r="AC34" s="445"/>
      <c r="AD34" s="445"/>
    </row>
    <row r="35" spans="2:30" ht="12.75">
      <c r="B35" s="439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1"/>
      <c r="T35" s="57"/>
      <c r="U35" s="57"/>
      <c r="V35" s="57"/>
      <c r="W35" s="57"/>
      <c r="X35" s="57"/>
      <c r="Y35" s="57"/>
      <c r="Z35" s="57"/>
      <c r="AA35" s="445"/>
      <c r="AB35" s="445"/>
      <c r="AC35" s="445"/>
      <c r="AD35" s="445"/>
    </row>
    <row r="36" spans="2:14" ht="12.75">
      <c r="B36" s="439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1"/>
    </row>
    <row r="37" spans="2:14" ht="12.75">
      <c r="B37" s="43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1"/>
    </row>
    <row r="38" spans="2:14" ht="12.75">
      <c r="B38" s="439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1"/>
    </row>
    <row r="39" spans="2:14" ht="12.75">
      <c r="B39" s="439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1"/>
    </row>
    <row r="40" spans="2:14" ht="13.5" thickBot="1">
      <c r="B40" s="442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4"/>
    </row>
  </sheetData>
  <sheetProtection/>
  <mergeCells count="17">
    <mergeCell ref="B32:N40"/>
    <mergeCell ref="AA31:AD35"/>
    <mergeCell ref="B9:D13"/>
    <mergeCell ref="K10:K16"/>
    <mergeCell ref="M13:P16"/>
    <mergeCell ref="H14:J16"/>
    <mergeCell ref="R18:Y19"/>
    <mergeCell ref="X22:AD24"/>
    <mergeCell ref="B26:AD27"/>
    <mergeCell ref="Y21:Z21"/>
    <mergeCell ref="AB21:AC21"/>
    <mergeCell ref="P22:S23"/>
    <mergeCell ref="R24:S24"/>
    <mergeCell ref="B3:D7"/>
    <mergeCell ref="X17:AD17"/>
    <mergeCell ref="V21:V25"/>
    <mergeCell ref="M6:O7"/>
  </mergeCells>
  <printOptions/>
  <pageMargins left="0.7" right="0.7" top="0.75" bottom="0.75" header="0.3" footer="0.3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Кристина</cp:lastModifiedBy>
  <cp:lastPrinted>2018-02-06T01:05:58Z</cp:lastPrinted>
  <dcterms:created xsi:type="dcterms:W3CDTF">2002-03-05T04:11:38Z</dcterms:created>
  <dcterms:modified xsi:type="dcterms:W3CDTF">2018-02-06T01:06:01Z</dcterms:modified>
  <cp:category/>
  <cp:version/>
  <cp:contentType/>
  <cp:contentStatus/>
</cp:coreProperties>
</file>