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-315" windowWidth="15360" windowHeight="8520" tabRatio="597"/>
  </bookViews>
  <sheets>
    <sheet name="Сетка кладочная" sheetId="3" r:id="rId1"/>
  </sheets>
  <definedNames>
    <definedName name="_xlnm.Print_Area" localSheetId="0">'Сетка кладочная'!$A$1:$Q$89</definedName>
  </definedNames>
  <calcPr calcId="125725" refMode="R1C1"/>
</workbook>
</file>

<file path=xl/calcChain.xml><?xml version="1.0" encoding="utf-8"?>
<calcChain xmlns="http://schemas.openxmlformats.org/spreadsheetml/2006/main">
  <c r="N21" i="3"/>
  <c r="O21"/>
  <c r="P21" s="1"/>
  <c r="K21"/>
  <c r="H21"/>
  <c r="K33"/>
  <c r="H33" s="1"/>
  <c r="F33" s="1"/>
  <c r="G33" s="1"/>
  <c r="N66"/>
  <c r="K66" s="1"/>
  <c r="N65"/>
  <c r="K65" s="1"/>
  <c r="N64"/>
  <c r="K64" s="1"/>
  <c r="N63"/>
  <c r="K63" s="1"/>
  <c r="N62"/>
  <c r="K62" s="1"/>
  <c r="N61"/>
  <c r="K61" s="1"/>
  <c r="N60"/>
  <c r="K60" s="1"/>
  <c r="N59"/>
  <c r="K59" s="1"/>
  <c r="N58"/>
  <c r="K58" s="1"/>
  <c r="N57"/>
  <c r="K57" s="1"/>
  <c r="N40"/>
  <c r="K40" s="1"/>
  <c r="N39"/>
  <c r="K39" s="1"/>
  <c r="N38"/>
  <c r="K38" s="1"/>
  <c r="N37"/>
  <c r="K37" s="1"/>
  <c r="N36"/>
  <c r="K36" s="1"/>
  <c r="N35"/>
  <c r="K35" s="1"/>
  <c r="K34"/>
  <c r="H34" s="1"/>
  <c r="F34" s="1"/>
  <c r="G34" s="1"/>
  <c r="K32"/>
  <c r="H32" s="1"/>
  <c r="F32" s="1"/>
  <c r="G32" s="1"/>
  <c r="K31"/>
  <c r="H31" s="1"/>
  <c r="F31" s="1"/>
  <c r="G31" s="1"/>
  <c r="K30"/>
  <c r="H30" s="1"/>
  <c r="F30" s="1"/>
  <c r="G30" s="1"/>
  <c r="K29"/>
  <c r="H29" s="1"/>
  <c r="F29" s="1"/>
  <c r="G29" s="1"/>
  <c r="K27"/>
  <c r="H27" s="1"/>
  <c r="F27" s="1"/>
  <c r="G27" s="1"/>
  <c r="K26"/>
  <c r="H26" s="1"/>
  <c r="F26" s="1"/>
  <c r="G26" s="1"/>
  <c r="K25"/>
  <c r="H25" s="1"/>
  <c r="F25" s="1"/>
  <c r="G25" s="1"/>
  <c r="K24"/>
  <c r="H24" s="1"/>
  <c r="F24" s="1"/>
  <c r="G24" s="1"/>
  <c r="K23"/>
  <c r="H23" s="1"/>
  <c r="F23" s="1"/>
  <c r="G23" s="1"/>
  <c r="F21"/>
  <c r="G21" s="1"/>
  <c r="F56"/>
  <c r="F55"/>
  <c r="F54"/>
  <c r="F53"/>
  <c r="F52"/>
  <c r="F51"/>
  <c r="F50"/>
  <c r="F49"/>
  <c r="F48"/>
  <c r="F47"/>
  <c r="F46"/>
  <c r="F45"/>
  <c r="F44"/>
  <c r="F43"/>
  <c r="F42"/>
  <c r="F41"/>
  <c r="F28"/>
  <c r="I56"/>
  <c r="I55"/>
  <c r="I54"/>
  <c r="I53"/>
  <c r="I52"/>
  <c r="I51"/>
  <c r="I50"/>
  <c r="I49"/>
  <c r="I48"/>
  <c r="I47"/>
  <c r="I46"/>
  <c r="I45"/>
  <c r="I44"/>
  <c r="I43"/>
  <c r="I42"/>
  <c r="I41"/>
  <c r="I34"/>
  <c r="J34" s="1"/>
  <c r="I32"/>
  <c r="I31"/>
  <c r="I30"/>
  <c r="I29"/>
  <c r="K28"/>
  <c r="I28"/>
  <c r="I27"/>
  <c r="I26"/>
  <c r="J26" s="1"/>
  <c r="I25"/>
  <c r="I24"/>
  <c r="I23"/>
  <c r="I21"/>
  <c r="J32"/>
  <c r="J31"/>
  <c r="J30"/>
  <c r="J29"/>
  <c r="J27"/>
  <c r="J24"/>
  <c r="J23"/>
  <c r="J21"/>
  <c r="J25"/>
  <c r="L21"/>
  <c r="M21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7"/>
  <c r="M57" s="1"/>
  <c r="L40"/>
  <c r="M40" s="1"/>
  <c r="L39"/>
  <c r="M39" s="1"/>
  <c r="L38"/>
  <c r="M38" s="1"/>
  <c r="L37"/>
  <c r="M37" s="1"/>
  <c r="L36"/>
  <c r="M36" s="1"/>
  <c r="L35"/>
  <c r="M35" s="1"/>
  <c r="N34"/>
  <c r="L34" s="1"/>
  <c r="M34" s="1"/>
  <c r="N33"/>
  <c r="L33" s="1"/>
  <c r="M33" s="1"/>
  <c r="N32"/>
  <c r="L32" s="1"/>
  <c r="M32" s="1"/>
  <c r="N31"/>
  <c r="L31" s="1"/>
  <c r="M31" s="1"/>
  <c r="N30"/>
  <c r="L30" s="1"/>
  <c r="M30" s="1"/>
  <c r="N29"/>
  <c r="L29" s="1"/>
  <c r="M29" s="1"/>
  <c r="N27"/>
  <c r="L27" s="1"/>
  <c r="M27" s="1"/>
  <c r="N26"/>
  <c r="L26" s="1"/>
  <c r="M26" s="1"/>
  <c r="N25"/>
  <c r="L25" s="1"/>
  <c r="M25" s="1"/>
  <c r="N24"/>
  <c r="L24" s="1"/>
  <c r="M24" s="1"/>
  <c r="N23"/>
  <c r="L23" s="1"/>
  <c r="M23" s="1"/>
  <c r="L56"/>
  <c r="L55"/>
  <c r="L54"/>
  <c r="L53"/>
  <c r="L52"/>
  <c r="L51"/>
  <c r="L50"/>
  <c r="L49"/>
  <c r="L48"/>
  <c r="L47"/>
  <c r="L46"/>
  <c r="L45"/>
  <c r="L44"/>
  <c r="L43"/>
  <c r="L42"/>
  <c r="L41"/>
  <c r="L28"/>
  <c r="O66"/>
  <c r="P66" s="1"/>
  <c r="O65"/>
  <c r="P65" s="1"/>
  <c r="O64"/>
  <c r="P64" s="1"/>
  <c r="O63"/>
  <c r="P63" s="1"/>
  <c r="O62"/>
  <c r="P62" s="1"/>
  <c r="O61"/>
  <c r="P61" s="1"/>
  <c r="O60"/>
  <c r="P60" s="1"/>
  <c r="O59"/>
  <c r="P59" s="1"/>
  <c r="O58"/>
  <c r="P58" s="1"/>
  <c r="O57"/>
  <c r="P57" s="1"/>
  <c r="O40"/>
  <c r="P40" s="1"/>
  <c r="O39"/>
  <c r="P39" s="1"/>
  <c r="O38"/>
  <c r="P38" s="1"/>
  <c r="O37"/>
  <c r="P37" s="1"/>
  <c r="O36"/>
  <c r="P36" s="1"/>
  <c r="O35"/>
  <c r="P35" s="1"/>
  <c r="O34"/>
  <c r="P34" s="1"/>
  <c r="O33"/>
  <c r="P33" s="1"/>
  <c r="O32"/>
  <c r="P32" s="1"/>
  <c r="O31"/>
  <c r="P31" s="1"/>
  <c r="O30"/>
  <c r="P30" s="1"/>
  <c r="O29"/>
  <c r="P29" s="1"/>
  <c r="O27"/>
  <c r="P27" s="1"/>
  <c r="O26"/>
  <c r="P26" s="1"/>
  <c r="O25"/>
  <c r="P25" s="1"/>
  <c r="O24"/>
  <c r="P24" s="1"/>
  <c r="O23"/>
  <c r="P23" s="1"/>
  <c r="O56"/>
  <c r="O55"/>
  <c r="O54"/>
  <c r="O53"/>
  <c r="O52"/>
  <c r="O51"/>
  <c r="O50"/>
  <c r="O49"/>
  <c r="O48"/>
  <c r="O47"/>
  <c r="O46"/>
  <c r="O45"/>
  <c r="O44"/>
  <c r="O43"/>
  <c r="O42"/>
  <c r="O41"/>
  <c r="Q17"/>
  <c r="N17" s="1"/>
  <c r="Q18"/>
  <c r="N18"/>
  <c r="M18" s="1"/>
  <c r="Q19"/>
  <c r="N19" s="1"/>
  <c r="Q20"/>
  <c r="N20"/>
  <c r="M20" s="1"/>
  <c r="T59"/>
  <c r="S59"/>
  <c r="T66"/>
  <c r="S66"/>
  <c r="T65"/>
  <c r="S65"/>
  <c r="T64"/>
  <c r="S64"/>
  <c r="T63"/>
  <c r="S63"/>
  <c r="T61"/>
  <c r="S61"/>
  <c r="T60"/>
  <c r="S60"/>
  <c r="T58"/>
  <c r="S58"/>
  <c r="T57"/>
  <c r="S57"/>
  <c r="T48"/>
  <c r="S48"/>
  <c r="T47"/>
  <c r="S47"/>
  <c r="T46"/>
  <c r="S46"/>
  <c r="T45"/>
  <c r="S45"/>
  <c r="T44"/>
  <c r="S44"/>
  <c r="T43"/>
  <c r="S43"/>
  <c r="T42"/>
  <c r="S42"/>
  <c r="T41"/>
  <c r="S41"/>
  <c r="T40"/>
  <c r="S40"/>
  <c r="T39"/>
  <c r="S39"/>
  <c r="T38"/>
  <c r="S38"/>
  <c r="T37"/>
  <c r="S37"/>
  <c r="T36"/>
  <c r="S36"/>
  <c r="T35"/>
  <c r="S35"/>
  <c r="T34"/>
  <c r="S34"/>
  <c r="T33"/>
  <c r="S33"/>
  <c r="T32"/>
  <c r="S32"/>
  <c r="T31"/>
  <c r="S31"/>
  <c r="T30"/>
  <c r="S30"/>
  <c r="T29"/>
  <c r="S29"/>
  <c r="T28"/>
  <c r="S28"/>
  <c r="T27"/>
  <c r="S27"/>
  <c r="T26"/>
  <c r="S26"/>
  <c r="T25"/>
  <c r="S25"/>
  <c r="T24"/>
  <c r="S24"/>
  <c r="T23"/>
  <c r="S23"/>
  <c r="T22"/>
  <c r="S22"/>
  <c r="T21"/>
  <c r="S21"/>
  <c r="O20"/>
  <c r="O19"/>
  <c r="O18"/>
  <c r="O17"/>
  <c r="K20"/>
  <c r="J20" s="1"/>
  <c r="K18"/>
  <c r="H18" s="1"/>
  <c r="P20"/>
  <c r="P19"/>
  <c r="P18"/>
  <c r="P17"/>
  <c r="J18"/>
  <c r="I33"/>
  <c r="J33" s="1"/>
  <c r="I18"/>
  <c r="L18"/>
  <c r="L20"/>
  <c r="K17" l="1"/>
  <c r="M17"/>
  <c r="L17"/>
  <c r="F18"/>
  <c r="G18"/>
  <c r="K19"/>
  <c r="M19"/>
  <c r="L19"/>
  <c r="I20"/>
  <c r="H20"/>
  <c r="L58"/>
  <c r="M58" s="1"/>
  <c r="H66"/>
  <c r="F66" s="1"/>
  <c r="G66" s="1"/>
  <c r="I66"/>
  <c r="J66" s="1"/>
  <c r="I65"/>
  <c r="J65" s="1"/>
  <c r="H65"/>
  <c r="F65" s="1"/>
  <c r="G65" s="1"/>
  <c r="I64"/>
  <c r="J64" s="1"/>
  <c r="H64"/>
  <c r="F64" s="1"/>
  <c r="G64" s="1"/>
  <c r="I63"/>
  <c r="J63" s="1"/>
  <c r="H63"/>
  <c r="F63" s="1"/>
  <c r="G63" s="1"/>
  <c r="H62"/>
  <c r="F62" s="1"/>
  <c r="G62" s="1"/>
  <c r="I62"/>
  <c r="J62" s="1"/>
  <c r="I61"/>
  <c r="J61" s="1"/>
  <c r="H61"/>
  <c r="F61" s="1"/>
  <c r="G61" s="1"/>
  <c r="I60"/>
  <c r="J60" s="1"/>
  <c r="H60"/>
  <c r="F60" s="1"/>
  <c r="G60" s="1"/>
  <c r="I59"/>
  <c r="J59" s="1"/>
  <c r="H59"/>
  <c r="F59" s="1"/>
  <c r="G59" s="1"/>
  <c r="I58"/>
  <c r="J58" s="1"/>
  <c r="H58"/>
  <c r="F58" s="1"/>
  <c r="G58" s="1"/>
  <c r="I57"/>
  <c r="J57" s="1"/>
  <c r="H57"/>
  <c r="F57" s="1"/>
  <c r="G57" s="1"/>
  <c r="I40"/>
  <c r="J40" s="1"/>
  <c r="H40"/>
  <c r="F40" s="1"/>
  <c r="G40" s="1"/>
  <c r="I39"/>
  <c r="J39" s="1"/>
  <c r="H39"/>
  <c r="F39" s="1"/>
  <c r="G39" s="1"/>
  <c r="I38"/>
  <c r="J38" s="1"/>
  <c r="H38"/>
  <c r="F38" s="1"/>
  <c r="G38" s="1"/>
  <c r="I37"/>
  <c r="J37" s="1"/>
  <c r="H37"/>
  <c r="F37" s="1"/>
  <c r="G37" s="1"/>
  <c r="I36"/>
  <c r="J36" s="1"/>
  <c r="H36"/>
  <c r="F36" s="1"/>
  <c r="G36" s="1"/>
  <c r="I35"/>
  <c r="J35" s="1"/>
  <c r="H35"/>
  <c r="F35" s="1"/>
  <c r="G35" s="1"/>
  <c r="I17" l="1"/>
  <c r="H17"/>
  <c r="J17"/>
  <c r="G20"/>
  <c r="F20"/>
  <c r="I19"/>
  <c r="H19"/>
  <c r="J19"/>
  <c r="G19" l="1"/>
  <c r="F19"/>
  <c r="F17"/>
  <c r="G17"/>
</calcChain>
</file>

<file path=xl/sharedStrings.xml><?xml version="1.0" encoding="utf-8"?>
<sst xmlns="http://schemas.openxmlformats.org/spreadsheetml/2006/main" count="114" uniqueCount="66">
  <si>
    <t>Вес  одной сетки, кг</t>
  </si>
  <si>
    <t>руб/шт</t>
  </si>
  <si>
    <t>50х50 ВР1 (4)</t>
  </si>
  <si>
    <t>50х50 ВР1 (5)</t>
  </si>
  <si>
    <t>100х50 ВР1 (4)</t>
  </si>
  <si>
    <t>100х50 ВР1 (5)</t>
  </si>
  <si>
    <t>100х100 ВР1 (4)</t>
  </si>
  <si>
    <t>100х100 ВР1 (5)</t>
  </si>
  <si>
    <t>100х150 ВР1 (4)</t>
  </si>
  <si>
    <t>100х150 ВР1 (5)</t>
  </si>
  <si>
    <t>100х200 ВР1 (4)</t>
  </si>
  <si>
    <t>100х200 ВР1 (5)</t>
  </si>
  <si>
    <t>200х200 ВР1 (4)</t>
  </si>
  <si>
    <t>200х200 ВР1 (5)</t>
  </si>
  <si>
    <t>Цена до 0,5 тн.</t>
  </si>
  <si>
    <t>Площадь сетки, м2</t>
  </si>
  <si>
    <t>Цена от 0,5 до 7 тн.</t>
  </si>
  <si>
    <t>Цена от 7 до 15 тн.</t>
  </si>
  <si>
    <t>руб/кг</t>
  </si>
  <si>
    <t>Типовые размеры сетки, см</t>
  </si>
  <si>
    <t>38х150</t>
  </si>
  <si>
    <t>38х300</t>
  </si>
  <si>
    <t>51х150</t>
  </si>
  <si>
    <t>51х300</t>
  </si>
  <si>
    <t>200х300</t>
  </si>
  <si>
    <t>300х200</t>
  </si>
  <si>
    <t>Размер ячейки, мм</t>
  </si>
  <si>
    <t>64х150</t>
  </si>
  <si>
    <t>64х300</t>
  </si>
  <si>
    <t>Цена от 15 до 60 тн.</t>
  </si>
  <si>
    <t>150х150 ВР1 (4)</t>
  </si>
  <si>
    <t>150х150 ВР1 (5)</t>
  </si>
  <si>
    <t>50х50 ВР1 (3)</t>
  </si>
  <si>
    <r>
      <t>Сетка кладочная</t>
    </r>
    <r>
      <rPr>
        <sz val="9"/>
        <rFont val="Arial Cyr"/>
        <family val="2"/>
        <charset val="204"/>
      </rPr>
      <t xml:space="preserve"> с ячейкой 50х50 мм из проволоки ВР1 d 4 или 5 мм изготавливается со следующими габаритными  </t>
    </r>
  </si>
  <si>
    <t xml:space="preserve">размерами: ширина – до 3000 мм,    длина –  до 9000 мм. </t>
  </si>
  <si>
    <r>
      <t>Сетка дорожная</t>
    </r>
    <r>
      <rPr>
        <sz val="9"/>
        <rFont val="Arial Cyr"/>
        <family val="2"/>
        <charset val="204"/>
      </rPr>
      <t xml:space="preserve"> с ячейкой от 100х100 мм из ВР1 d 4, 5мм изготавливается со следующими максимальными </t>
    </r>
  </si>
  <si>
    <r>
      <t>руб/м</t>
    </r>
    <r>
      <rPr>
        <b/>
        <sz val="8"/>
        <rFont val="Arial Cyr"/>
        <charset val="204"/>
      </rPr>
      <t>²</t>
    </r>
  </si>
  <si>
    <t xml:space="preserve">размерами: ширина до 1500 мм,  длина до 9000 мм. </t>
  </si>
  <si>
    <r>
      <t>Сетка кладочная</t>
    </r>
    <r>
      <rPr>
        <sz val="9"/>
        <rFont val="Arial Cyr"/>
        <family val="2"/>
        <charset val="204"/>
      </rPr>
      <t xml:space="preserve"> с ячейкой свыше 50 мм до 100 мм из проволоки ВР1 d 4 или 5 мм изготавливается со следующими </t>
    </r>
  </si>
  <si>
    <t xml:space="preserve">габаритными  размерами: ширина до 770 мм,  длина до 1500 мм. </t>
  </si>
  <si>
    <t>Вагон</t>
  </si>
  <si>
    <t>140х300</t>
  </si>
  <si>
    <t xml:space="preserve">Цена с НДС. </t>
  </si>
  <si>
    <t>Прайс-лист на сетку кладочную и дорожную</t>
  </si>
  <si>
    <t>Мы готовы предложить Вам кладочную сетку по доступным ценам!</t>
  </si>
  <si>
    <t>Будем рады ответить на все Ваши вопросы:</t>
  </si>
  <si>
    <t>Действует гибкая система скидок!</t>
  </si>
  <si>
    <r>
      <t>−</t>
    </r>
    <r>
      <rPr>
        <b/>
        <i/>
        <sz val="10"/>
        <rFont val="Arial Cyr"/>
        <charset val="204"/>
      </rPr>
      <t>Доставка автотранспортом</t>
    </r>
  </si>
  <si>
    <r>
      <t>−</t>
    </r>
    <r>
      <rPr>
        <b/>
        <i/>
        <sz val="10"/>
        <rFont val="Arial Cyr"/>
        <charset val="204"/>
      </rPr>
      <t>Отгрузка самовывозом и ЖД транспортом (вагоны, контейнеры)</t>
    </r>
  </si>
  <si>
    <t>−Оплата и оформление документов в месте получения продукции</t>
  </si>
  <si>
    <t>−Изготовление сетки до 6 метров по согласованию с Заказчиком</t>
  </si>
  <si>
    <t>Принимаем заказы на изготовление сетки по чертежам Заказчика. Цена договорная.</t>
  </si>
  <si>
    <t>Нормы загрузки вагона сетки типовых размеров:</t>
  </si>
  <si>
    <t>Сетка (50*50) ВРI d 4 или 5 мм до 68 тн</t>
  </si>
  <si>
    <t>Сетка (100*100) ВРI d 4 мм до 40 тн</t>
  </si>
  <si>
    <t>Сетка (100*100) ВРI d 5 мм до 52 тн</t>
  </si>
  <si>
    <t>200х600</t>
  </si>
  <si>
    <t>ООО "Метэкс Новосибирск"</t>
  </si>
  <si>
    <t xml:space="preserve">e-mail: Metexn@yandex.ru;  </t>
  </si>
  <si>
    <t xml:space="preserve"> т(383) 286-58-95</t>
  </si>
  <si>
    <t xml:space="preserve"> т (383) 286-58-95</t>
  </si>
  <si>
    <t xml:space="preserve">                               8-913-921-54-75 Владимир Николаевич</t>
  </si>
  <si>
    <t xml:space="preserve">                          630007, г. Новосибирск, ул. Сибревкома, 2 т(383) 286-58-95</t>
  </si>
  <si>
    <t xml:space="preserve">                           Прайс-лист на металлопрокат со склада в г.Новосибирске на 16.01.09</t>
  </si>
  <si>
    <t>http://www.metexn.ru/</t>
  </si>
  <si>
    <t>Цены действуют на условиях франко-склада с 6.05.2013 г</t>
  </si>
</sst>
</file>

<file path=xl/styles.xml><?xml version="1.0" encoding="utf-8"?>
<styleSheet xmlns="http://schemas.openxmlformats.org/spreadsheetml/2006/main">
  <numFmts count="1">
    <numFmt numFmtId="164" formatCode="0.000"/>
  </numFmts>
  <fonts count="29">
    <font>
      <sz val="10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b/>
      <u/>
      <sz val="7"/>
      <name val="Arial Black"/>
      <family val="2"/>
      <charset val="204"/>
    </font>
    <font>
      <b/>
      <i/>
      <sz val="7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u/>
      <sz val="8"/>
      <name val="Arial Cyr"/>
      <family val="2"/>
      <charset val="204"/>
    </font>
    <font>
      <i/>
      <sz val="8"/>
      <name val="Arial Cyr"/>
      <family val="2"/>
      <charset val="204"/>
    </font>
    <font>
      <u/>
      <sz val="9"/>
      <name val="Arial Cyr"/>
      <family val="2"/>
      <charset val="204"/>
    </font>
    <font>
      <sz val="9"/>
      <name val="Arial Cyr"/>
      <family val="2"/>
      <charset val="204"/>
    </font>
    <font>
      <b/>
      <sz val="8"/>
      <name val="Arial Cyr"/>
      <charset val="204"/>
    </font>
    <font>
      <sz val="16"/>
      <name val="Arial Cyr"/>
      <family val="2"/>
      <charset val="204"/>
    </font>
    <font>
      <u/>
      <sz val="10"/>
      <name val="Arial Cyr"/>
      <family val="2"/>
      <charset val="204"/>
    </font>
    <font>
      <b/>
      <sz val="10"/>
      <name val="Arial Cyr"/>
      <charset val="204"/>
    </font>
    <font>
      <sz val="14"/>
      <name val="Arial Cyr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i/>
      <u/>
      <sz val="10"/>
      <name val="Arial Cyr"/>
      <charset val="204"/>
    </font>
    <font>
      <b/>
      <i/>
      <sz val="12"/>
      <name val="Arial Cyr"/>
      <charset val="204"/>
    </font>
    <font>
      <b/>
      <sz val="14"/>
      <name val="Times New Roman"/>
      <family val="1"/>
      <charset val="204"/>
    </font>
    <font>
      <b/>
      <sz val="14"/>
      <name val="MS PMincho"/>
      <family val="1"/>
      <charset val="204"/>
    </font>
    <font>
      <b/>
      <sz val="18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232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2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wrapText="1"/>
    </xf>
    <xf numFmtId="2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/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2" fontId="6" fillId="0" borderId="0" xfId="0" applyNumberFormat="1" applyFont="1"/>
    <xf numFmtId="0" fontId="8" fillId="0" borderId="0" xfId="0" applyFont="1"/>
    <xf numFmtId="2" fontId="7" fillId="0" borderId="0" xfId="0" applyNumberFormat="1" applyFont="1" applyAlignment="1">
      <alignment horizontal="left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6" fillId="0" borderId="29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2" fontId="7" fillId="0" borderId="33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4" fillId="0" borderId="34" xfId="0" applyFont="1" applyBorder="1" applyAlignment="1">
      <alignment vertical="center"/>
    </xf>
    <xf numFmtId="0" fontId="15" fillId="0" borderId="0" xfId="0" applyFont="1" applyAlignment="1"/>
    <xf numFmtId="0" fontId="11" fillId="0" borderId="0" xfId="0" applyFont="1" applyAlignment="1"/>
    <xf numFmtId="2" fontId="7" fillId="0" borderId="35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right"/>
    </xf>
    <xf numFmtId="0" fontId="14" fillId="0" borderId="34" xfId="0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center" wrapText="1"/>
    </xf>
    <xf numFmtId="2" fontId="7" fillId="0" borderId="37" xfId="0" applyNumberFormat="1" applyFont="1" applyBorder="1" applyAlignment="1">
      <alignment horizontal="center" vertical="center"/>
    </xf>
    <xf numFmtId="2" fontId="7" fillId="0" borderId="38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0" xfId="0" applyFont="1"/>
    <xf numFmtId="2" fontId="19" fillId="0" borderId="0" xfId="0" applyNumberFormat="1" applyFont="1" applyAlignment="1"/>
    <xf numFmtId="2" fontId="19" fillId="0" borderId="0" xfId="0" applyNumberFormat="1" applyFont="1"/>
    <xf numFmtId="0" fontId="20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0" fontId="20" fillId="0" borderId="0" xfId="0" applyFont="1"/>
    <xf numFmtId="164" fontId="20" fillId="0" borderId="0" xfId="0" applyNumberFormat="1" applyFont="1"/>
    <xf numFmtId="2" fontId="20" fillId="0" borderId="0" xfId="0" applyNumberFormat="1" applyFont="1" applyAlignment="1"/>
    <xf numFmtId="2" fontId="20" fillId="0" borderId="0" xfId="0" applyNumberFormat="1" applyFont="1"/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6" fillId="0" borderId="41" xfId="0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42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2" fontId="6" fillId="2" borderId="40" xfId="0" applyNumberFormat="1" applyFont="1" applyFill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2" fontId="6" fillId="2" borderId="42" xfId="0" applyNumberFormat="1" applyFont="1" applyFill="1" applyBorder="1" applyAlignment="1">
      <alignment horizontal="center" vertical="center"/>
    </xf>
    <xf numFmtId="2" fontId="6" fillId="2" borderId="39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11" fillId="0" borderId="0" xfId="0" applyFont="1" applyBorder="1" applyAlignment="1"/>
    <xf numFmtId="0" fontId="9" fillId="0" borderId="0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23" xfId="0" applyFont="1" applyBorder="1"/>
    <xf numFmtId="0" fontId="11" fillId="0" borderId="23" xfId="0" applyFont="1" applyBorder="1" applyAlignment="1"/>
    <xf numFmtId="0" fontId="9" fillId="0" borderId="23" xfId="0" applyFont="1" applyBorder="1" applyAlignment="1">
      <alignment horizontal="left"/>
    </xf>
    <xf numFmtId="2" fontId="6" fillId="0" borderId="39" xfId="0" applyNumberFormat="1" applyFont="1" applyBorder="1" applyAlignment="1">
      <alignment horizontal="center" vertical="center"/>
    </xf>
    <xf numFmtId="2" fontId="6" fillId="0" borderId="40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6" fillId="0" borderId="44" xfId="0" applyFont="1" applyBorder="1"/>
    <xf numFmtId="164" fontId="6" fillId="0" borderId="0" xfId="0" applyNumberFormat="1" applyFont="1" applyBorder="1"/>
    <xf numFmtId="0" fontId="8" fillId="0" borderId="44" xfId="0" applyFont="1" applyBorder="1"/>
    <xf numFmtId="0" fontId="12" fillId="0" borderId="44" xfId="0" applyFont="1" applyBorder="1"/>
    <xf numFmtId="0" fontId="11" fillId="0" borderId="44" xfId="0" applyFont="1" applyBorder="1" applyAlignment="1"/>
    <xf numFmtId="0" fontId="9" fillId="0" borderId="44" xfId="0" applyFont="1" applyBorder="1" applyAlignment="1">
      <alignment horizontal="left"/>
    </xf>
    <xf numFmtId="164" fontId="6" fillId="0" borderId="36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/>
    </xf>
    <xf numFmtId="164" fontId="6" fillId="0" borderId="45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49" xfId="0" applyNumberFormat="1" applyFont="1" applyBorder="1" applyAlignment="1">
      <alignment horizontal="center" vertical="center"/>
    </xf>
    <xf numFmtId="164" fontId="6" fillId="0" borderId="37" xfId="0" applyNumberFormat="1" applyFont="1" applyBorder="1" applyAlignment="1">
      <alignment horizontal="center" vertical="center"/>
    </xf>
    <xf numFmtId="164" fontId="6" fillId="0" borderId="50" xfId="0" applyNumberFormat="1" applyFont="1" applyBorder="1" applyAlignment="1">
      <alignment horizontal="center" vertical="center"/>
    </xf>
    <xf numFmtId="164" fontId="6" fillId="0" borderId="5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45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2" borderId="47" xfId="0" applyNumberFormat="1" applyFont="1" applyFill="1" applyBorder="1" applyAlignment="1">
      <alignment horizontal="center" vertical="center"/>
    </xf>
    <xf numFmtId="2" fontId="8" fillId="2" borderId="45" xfId="0" applyNumberFormat="1" applyFont="1" applyFill="1" applyBorder="1" applyAlignment="1">
      <alignment horizontal="center" vertical="center"/>
    </xf>
    <xf numFmtId="2" fontId="8" fillId="2" borderId="48" xfId="0" applyNumberFormat="1" applyFont="1" applyFill="1" applyBorder="1" applyAlignment="1">
      <alignment horizontal="center" vertical="center"/>
    </xf>
    <xf numFmtId="2" fontId="8" fillId="2" borderId="17" xfId="0" applyNumberFormat="1" applyFont="1" applyFill="1" applyBorder="1" applyAlignment="1">
      <alignment horizontal="center" vertical="center"/>
    </xf>
    <xf numFmtId="2" fontId="8" fillId="2" borderId="46" xfId="0" applyNumberFormat="1" applyFont="1" applyFill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2" borderId="29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53" xfId="0" applyNumberFormat="1" applyFont="1" applyFill="1" applyBorder="1" applyAlignment="1">
      <alignment horizontal="center" vertical="center"/>
    </xf>
    <xf numFmtId="2" fontId="7" fillId="2" borderId="43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0" fontId="6" fillId="2" borderId="23" xfId="0" applyFont="1" applyFill="1" applyBorder="1"/>
    <xf numFmtId="2" fontId="7" fillId="0" borderId="36" xfId="0" applyNumberFormat="1" applyFont="1" applyBorder="1" applyAlignment="1">
      <alignment horizontal="center" vertical="center"/>
    </xf>
    <xf numFmtId="2" fontId="7" fillId="0" borderId="52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2" fontId="6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56" xfId="0" applyNumberFormat="1" applyFont="1" applyFill="1" applyBorder="1" applyAlignment="1">
      <alignment horizontal="center" vertical="center"/>
    </xf>
    <xf numFmtId="2" fontId="7" fillId="2" borderId="57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2" fontId="8" fillId="2" borderId="58" xfId="0" applyNumberFormat="1" applyFont="1" applyFill="1" applyBorder="1" applyAlignment="1">
      <alignment horizontal="center" vertical="center"/>
    </xf>
    <xf numFmtId="2" fontId="8" fillId="2" borderId="59" xfId="0" applyNumberFormat="1" applyFont="1" applyFill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2" fillId="0" borderId="0" xfId="0" applyFont="1" applyBorder="1"/>
    <xf numFmtId="164" fontId="2" fillId="0" borderId="0" xfId="0" applyNumberFormat="1" applyFont="1" applyBorder="1"/>
    <xf numFmtId="2" fontId="2" fillId="0" borderId="0" xfId="0" applyNumberFormat="1" applyFont="1" applyBorder="1" applyAlignment="1"/>
    <xf numFmtId="2" fontId="2" fillId="0" borderId="0" xfId="0" applyNumberFormat="1" applyFont="1" applyBorder="1"/>
    <xf numFmtId="2" fontId="6" fillId="0" borderId="0" xfId="0" applyNumberFormat="1" applyFont="1" applyBorder="1"/>
    <xf numFmtId="2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2" fontId="7" fillId="0" borderId="2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60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61" xfId="0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5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23" xfId="0" applyBorder="1" applyAlignment="1">
      <alignment vertical="center"/>
    </xf>
    <xf numFmtId="0" fontId="8" fillId="0" borderId="0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28" fillId="0" borderId="0" xfId="1" applyNumberFormat="1" applyAlignment="1" applyProtection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34" xfId="0" applyFont="1" applyBorder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2" fontId="6" fillId="0" borderId="31" xfId="0" applyNumberFormat="1" applyFont="1" applyBorder="1" applyAlignment="1">
      <alignment horizontal="center" vertical="center" wrapText="1"/>
    </xf>
    <xf numFmtId="2" fontId="6" fillId="0" borderId="38" xfId="0" applyNumberFormat="1" applyFont="1" applyBorder="1" applyAlignment="1">
      <alignment horizontal="center" vertical="center" wrapText="1"/>
    </xf>
    <xf numFmtId="2" fontId="6" fillId="0" borderId="36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66675</xdr:rowOff>
    </xdr:from>
    <xdr:to>
      <xdr:col>1</xdr:col>
      <xdr:colOff>809625</xdr:colOff>
      <xdr:row>4</xdr:row>
      <xdr:rowOff>123825</xdr:rowOff>
    </xdr:to>
    <xdr:pic>
      <xdr:nvPicPr>
        <xdr:cNvPr id="1028" name="Рисунок 1" descr="гер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66675"/>
          <a:ext cx="733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ex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90"/>
  <sheetViews>
    <sheetView tabSelected="1" view="pageBreakPreview" topLeftCell="A30" zoomScaleSheetLayoutView="100" workbookViewId="0">
      <selection activeCell="N13" sqref="N13"/>
    </sheetView>
  </sheetViews>
  <sheetFormatPr defaultRowHeight="9.75"/>
  <cols>
    <col min="1" max="1" width="0.5703125" style="1" customWidth="1"/>
    <col min="2" max="2" width="14.42578125" style="1" customWidth="1"/>
    <col min="3" max="3" width="7.42578125" style="1" bestFit="1" customWidth="1"/>
    <col min="4" max="4" width="9.28515625" style="6" hidden="1" customWidth="1"/>
    <col min="5" max="5" width="5.5703125" style="1" bestFit="1" customWidth="1"/>
    <col min="6" max="6" width="7.5703125" style="3" customWidth="1"/>
    <col min="7" max="7" width="6.85546875" style="2" customWidth="1"/>
    <col min="8" max="8" width="5.7109375" style="2" customWidth="1"/>
    <col min="9" max="9" width="7" style="2" customWidth="1"/>
    <col min="10" max="10" width="7.42578125" style="3" customWidth="1"/>
    <col min="11" max="11" width="5.7109375" style="2" customWidth="1"/>
    <col min="12" max="12" width="6.42578125" style="2" customWidth="1"/>
    <col min="13" max="13" width="6" style="3" customWidth="1"/>
    <col min="14" max="14" width="5.7109375" style="2" customWidth="1"/>
    <col min="15" max="15" width="7.7109375" style="2" customWidth="1"/>
    <col min="16" max="16" width="6.42578125" style="3" customWidth="1"/>
    <col min="17" max="17" width="6.85546875" style="3" customWidth="1"/>
    <col min="18" max="18" width="5.85546875" style="3" hidden="1" customWidth="1"/>
    <col min="19" max="19" width="5.5703125" style="3" hidden="1" customWidth="1"/>
    <col min="20" max="20" width="5.85546875" style="2" hidden="1" customWidth="1"/>
    <col min="21" max="16384" width="9.140625" style="1"/>
  </cols>
  <sheetData>
    <row r="1" spans="2:20" ht="15" hidden="1" customHeight="1">
      <c r="B1" s="7"/>
      <c r="C1" s="7"/>
      <c r="D1" s="7"/>
      <c r="E1" s="7"/>
      <c r="F1" s="7"/>
      <c r="G1" s="7"/>
      <c r="J1" s="4"/>
      <c r="K1" s="5"/>
      <c r="L1" s="5"/>
      <c r="M1" s="5"/>
    </row>
    <row r="2" spans="2:20" ht="20.25" customHeight="1">
      <c r="B2" s="200" t="s">
        <v>57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2:20" ht="18.75" customHeight="1">
      <c r="B3" s="201" t="s">
        <v>62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2:20" ht="15" customHeight="1">
      <c r="B4" s="201" t="s">
        <v>63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</row>
    <row r="5" spans="2:20" ht="17.25" customHeight="1">
      <c r="B5" s="201" t="s">
        <v>61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2:20" ht="21" customHeight="1">
      <c r="B6" s="202" t="s">
        <v>58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</row>
    <row r="7" spans="2:20" s="46" customFormat="1" ht="15">
      <c r="B7" s="199" t="s">
        <v>59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48"/>
      <c r="S7" s="48"/>
      <c r="T7" s="48"/>
    </row>
    <row r="8" spans="2:20" s="46" customFormat="1" ht="15">
      <c r="B8" s="215" t="s">
        <v>65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48"/>
      <c r="S8" s="48"/>
      <c r="T8" s="48"/>
    </row>
    <row r="9" spans="2:20" s="46" customFormat="1" ht="15">
      <c r="B9" s="217" t="s">
        <v>64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48"/>
      <c r="S9" s="48"/>
      <c r="T9" s="48"/>
    </row>
    <row r="10" spans="2:20" s="46" customFormat="1" ht="15">
      <c r="B10" s="85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48"/>
      <c r="S10" s="48"/>
      <c r="T10" s="48"/>
    </row>
    <row r="11" spans="2:20" s="78" customFormat="1" ht="15.95" customHeight="1">
      <c r="B11" s="218" t="s">
        <v>44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77"/>
      <c r="S11" s="77"/>
    </row>
    <row r="12" spans="2:20" s="78" customFormat="1" ht="15.95" customHeight="1">
      <c r="B12" s="218" t="s">
        <v>46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80"/>
      <c r="R12" s="77"/>
      <c r="S12" s="77"/>
    </row>
    <row r="13" spans="2:20" s="78" customFormat="1" ht="15.95" customHeight="1">
      <c r="B13" s="79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77"/>
      <c r="S13" s="77"/>
    </row>
    <row r="14" spans="2:20" ht="18.75" customHeight="1" thickBot="1">
      <c r="B14" s="221" t="s">
        <v>43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65"/>
      <c r="Q14" s="69" t="s">
        <v>42</v>
      </c>
      <c r="R14" s="70"/>
      <c r="S14" s="65"/>
    </row>
    <row r="15" spans="2:20" s="8" customFormat="1" ht="45.75" thickBot="1">
      <c r="B15" s="56" t="s">
        <v>26</v>
      </c>
      <c r="C15" s="57" t="s">
        <v>19</v>
      </c>
      <c r="D15" s="134" t="s">
        <v>15</v>
      </c>
      <c r="E15" s="57" t="s">
        <v>0</v>
      </c>
      <c r="F15" s="231" t="s">
        <v>14</v>
      </c>
      <c r="G15" s="231"/>
      <c r="H15" s="230"/>
      <c r="I15" s="231" t="s">
        <v>16</v>
      </c>
      <c r="J15" s="231"/>
      <c r="K15" s="231"/>
      <c r="L15" s="229" t="s">
        <v>17</v>
      </c>
      <c r="M15" s="231"/>
      <c r="N15" s="230"/>
      <c r="O15" s="229" t="s">
        <v>29</v>
      </c>
      <c r="P15" s="231"/>
      <c r="Q15" s="230"/>
      <c r="R15" s="71"/>
      <c r="S15" s="229" t="s">
        <v>40</v>
      </c>
      <c r="T15" s="230"/>
    </row>
    <row r="16" spans="2:20" s="10" customFormat="1" ht="13.5" customHeight="1" thickBot="1">
      <c r="B16" s="208"/>
      <c r="C16" s="209"/>
      <c r="D16" s="209"/>
      <c r="E16" s="210"/>
      <c r="F16" s="161" t="s">
        <v>1</v>
      </c>
      <c r="G16" s="161" t="s">
        <v>36</v>
      </c>
      <c r="H16" s="161" t="s">
        <v>18</v>
      </c>
      <c r="I16" s="170" t="s">
        <v>1</v>
      </c>
      <c r="J16" s="161" t="s">
        <v>36</v>
      </c>
      <c r="K16" s="161" t="s">
        <v>18</v>
      </c>
      <c r="L16" s="170" t="s">
        <v>1</v>
      </c>
      <c r="M16" s="185" t="s">
        <v>36</v>
      </c>
      <c r="N16" s="161" t="s">
        <v>18</v>
      </c>
      <c r="O16" s="73" t="s">
        <v>1</v>
      </c>
      <c r="P16" s="170" t="s">
        <v>36</v>
      </c>
      <c r="Q16" s="161" t="s">
        <v>18</v>
      </c>
      <c r="R16" s="58" t="s">
        <v>1</v>
      </c>
      <c r="S16" s="68" t="s">
        <v>36</v>
      </c>
      <c r="T16" s="62" t="s">
        <v>18</v>
      </c>
    </row>
    <row r="17" spans="2:20" s="10" customFormat="1" ht="15" hidden="1" customHeight="1" thickBot="1">
      <c r="B17" s="23" t="s">
        <v>32</v>
      </c>
      <c r="C17" s="59" t="s">
        <v>21</v>
      </c>
      <c r="D17" s="135"/>
      <c r="E17" s="144">
        <v>1.3</v>
      </c>
      <c r="F17" s="106" t="e">
        <f>H17*E17</f>
        <v>#REF!</v>
      </c>
      <c r="G17" s="153" t="e">
        <f>(H17*E17)/D21</f>
        <v>#REF!</v>
      </c>
      <c r="H17" s="144" t="e">
        <f>K17+1</f>
        <v>#REF!</v>
      </c>
      <c r="I17" s="106" t="e">
        <f>K17*E17</f>
        <v>#REF!</v>
      </c>
      <c r="J17" s="153" t="e">
        <f>(K17*E17)/D21</f>
        <v>#REF!</v>
      </c>
      <c r="K17" s="144" t="e">
        <f>N17+0.25</f>
        <v>#REF!</v>
      </c>
      <c r="L17" s="106" t="e">
        <f>N17*E17</f>
        <v>#REF!</v>
      </c>
      <c r="M17" s="153" t="e">
        <f>(N17*E17)/D21</f>
        <v>#REF!</v>
      </c>
      <c r="N17" s="144" t="e">
        <f>Q17+0.25</f>
        <v>#REF!</v>
      </c>
      <c r="O17" s="106" t="e">
        <f>Q17*E17</f>
        <v>#REF!</v>
      </c>
      <c r="P17" s="153" t="e">
        <f>(Q17*E17)/D21</f>
        <v>#REF!</v>
      </c>
      <c r="Q17" s="144" t="e">
        <f>CEILING(ROUND(#REF!*#REF!+#REF!+5.7+0.1, 2),0.05)</f>
        <v>#REF!</v>
      </c>
      <c r="R17" s="31"/>
      <c r="S17" s="9"/>
      <c r="T17" s="9"/>
    </row>
    <row r="18" spans="2:20" s="10" customFormat="1" ht="15" hidden="1" customHeight="1" thickBot="1">
      <c r="B18" s="54"/>
      <c r="C18" s="16" t="s">
        <v>22</v>
      </c>
      <c r="D18" s="136"/>
      <c r="E18" s="145">
        <v>1.6819999999999999</v>
      </c>
      <c r="F18" s="105" t="e">
        <f>H18*E18</f>
        <v>#REF!</v>
      </c>
      <c r="G18" s="154" t="e">
        <f>(H18*E18)/D23</f>
        <v>#REF!</v>
      </c>
      <c r="H18" s="145" t="e">
        <f>K18+1</f>
        <v>#REF!</v>
      </c>
      <c r="I18" s="105" t="e">
        <f>K18*E18</f>
        <v>#REF!</v>
      </c>
      <c r="J18" s="154" t="e">
        <f>(K18*E18)/D23</f>
        <v>#REF!</v>
      </c>
      <c r="K18" s="145" t="e">
        <f>N18+0.25</f>
        <v>#REF!</v>
      </c>
      <c r="L18" s="105" t="e">
        <f>N18*E18</f>
        <v>#REF!</v>
      </c>
      <c r="M18" s="154" t="e">
        <f>(N18*E18)/D23</f>
        <v>#REF!</v>
      </c>
      <c r="N18" s="145" t="e">
        <f>Q18+0.25</f>
        <v>#REF!</v>
      </c>
      <c r="O18" s="105" t="e">
        <f>Q18*E18</f>
        <v>#REF!</v>
      </c>
      <c r="P18" s="154" t="e">
        <f>(Q18*E18)/D23</f>
        <v>#REF!</v>
      </c>
      <c r="Q18" s="147" t="e">
        <f>CEILING(ROUND(#REF!*#REF!+#REF!+5.7+0.1, 2),0.05)</f>
        <v>#REF!</v>
      </c>
      <c r="R18" s="31"/>
      <c r="S18" s="9"/>
      <c r="T18" s="9"/>
    </row>
    <row r="19" spans="2:20" s="10" customFormat="1" ht="15" hidden="1" customHeight="1" thickBot="1">
      <c r="B19" s="54"/>
      <c r="C19" s="16" t="s">
        <v>23</v>
      </c>
      <c r="D19" s="136"/>
      <c r="E19" s="144">
        <v>2.6</v>
      </c>
      <c r="F19" s="106" t="e">
        <f>H19*E19</f>
        <v>#REF!</v>
      </c>
      <c r="G19" s="153" t="e">
        <f>(H19*E19)/D22</f>
        <v>#REF!</v>
      </c>
      <c r="H19" s="144" t="e">
        <f>K19+1</f>
        <v>#REF!</v>
      </c>
      <c r="I19" s="106" t="e">
        <f>K19*E19</f>
        <v>#REF!</v>
      </c>
      <c r="J19" s="153" t="e">
        <f>(K19*E19)/D22</f>
        <v>#REF!</v>
      </c>
      <c r="K19" s="144" t="e">
        <f>N19+0.25</f>
        <v>#REF!</v>
      </c>
      <c r="L19" s="106" t="e">
        <f>N19*E19</f>
        <v>#REF!</v>
      </c>
      <c r="M19" s="153" t="e">
        <f>(N19*E19)/D22</f>
        <v>#REF!</v>
      </c>
      <c r="N19" s="144" t="e">
        <f>Q19+0.25</f>
        <v>#REF!</v>
      </c>
      <c r="O19" s="106" t="e">
        <f>Q19*E19</f>
        <v>#REF!</v>
      </c>
      <c r="P19" s="153" t="e">
        <f>(Q19*E19)/D22</f>
        <v>#REF!</v>
      </c>
      <c r="Q19" s="147" t="e">
        <f>CEILING(ROUND(#REF!*#REF!+#REF!+5.95+0.1,2),0.05)</f>
        <v>#REF!</v>
      </c>
      <c r="R19" s="31"/>
      <c r="S19" s="9"/>
      <c r="T19" s="9"/>
    </row>
    <row r="20" spans="2:20" s="10" customFormat="1" ht="15" hidden="1" customHeight="1" thickBot="1">
      <c r="B20" s="178"/>
      <c r="C20" s="74" t="s">
        <v>23</v>
      </c>
      <c r="D20" s="137"/>
      <c r="E20" s="146">
        <v>3.4</v>
      </c>
      <c r="F20" s="107" t="e">
        <f>H20*E20</f>
        <v>#REF!</v>
      </c>
      <c r="G20" s="155" t="e">
        <f>(H20*E20)/D23</f>
        <v>#REF!</v>
      </c>
      <c r="H20" s="146" t="e">
        <f>K20+1</f>
        <v>#REF!</v>
      </c>
      <c r="I20" s="107" t="e">
        <f>K20*E20</f>
        <v>#REF!</v>
      </c>
      <c r="J20" s="155" t="e">
        <f>(K20*E20)/D23</f>
        <v>#REF!</v>
      </c>
      <c r="K20" s="146" t="e">
        <f>N20+0.25</f>
        <v>#REF!</v>
      </c>
      <c r="L20" s="107" t="e">
        <f>N20*E20</f>
        <v>#REF!</v>
      </c>
      <c r="M20" s="155" t="e">
        <f>(N20*E20)/D23</f>
        <v>#REF!</v>
      </c>
      <c r="N20" s="146" t="e">
        <f>Q20+0.25</f>
        <v>#REF!</v>
      </c>
      <c r="O20" s="107" t="e">
        <f>Q20*E20</f>
        <v>#REF!</v>
      </c>
      <c r="P20" s="155" t="e">
        <f>(Q20*E20)/D23</f>
        <v>#REF!</v>
      </c>
      <c r="Q20" s="171" t="e">
        <f>CEILING(ROUND(#REF!*#REF!+#REF!+5.95+0.1,2),0.05)</f>
        <v>#REF!</v>
      </c>
      <c r="R20" s="72"/>
      <c r="S20" s="61"/>
      <c r="T20" s="61"/>
    </row>
    <row r="21" spans="2:20" s="24" customFormat="1" ht="15" customHeight="1" thickBot="1">
      <c r="B21" s="211" t="s">
        <v>2</v>
      </c>
      <c r="C21" s="11" t="s">
        <v>20</v>
      </c>
      <c r="D21" s="138">
        <v>0.56999999999999995</v>
      </c>
      <c r="E21" s="147">
        <v>2.2799999999999998</v>
      </c>
      <c r="F21" s="109">
        <f>H21*E21</f>
        <v>94.506</v>
      </c>
      <c r="G21" s="156">
        <f>F21/(0.38*1.5)</f>
        <v>165.79999999999998</v>
      </c>
      <c r="H21" s="175">
        <f>K21+1</f>
        <v>41.45</v>
      </c>
      <c r="I21" s="109">
        <f>K21*E21</f>
        <v>92.225999999999999</v>
      </c>
      <c r="J21" s="156">
        <f>I21/(0.38*1.5)</f>
        <v>161.79999999999998</v>
      </c>
      <c r="K21" s="175">
        <f>Q21+1</f>
        <v>40.450000000000003</v>
      </c>
      <c r="L21" s="109">
        <f>N21*E21</f>
        <v>91.085999999999999</v>
      </c>
      <c r="M21" s="156">
        <f>L21/(0.38*1.5)</f>
        <v>159.79999999999998</v>
      </c>
      <c r="N21" s="162">
        <f>Q21+0.5</f>
        <v>39.950000000000003</v>
      </c>
      <c r="O21" s="109">
        <f>Q21*E21</f>
        <v>89.945999999999998</v>
      </c>
      <c r="P21" s="182">
        <f>O21/(0.38*1.5)</f>
        <v>157.79999999999998</v>
      </c>
      <c r="Q21" s="180">
        <v>39.450000000000003</v>
      </c>
      <c r="R21" s="126">
        <v>56.09</v>
      </c>
      <c r="S21" s="14">
        <f t="shared" ref="S21:S48" si="0">R21/D21</f>
        <v>98.403508771929836</v>
      </c>
      <c r="T21" s="15">
        <f t="shared" ref="T21:T48" si="1">R21/E21</f>
        <v>24.600877192982459</v>
      </c>
    </row>
    <row r="22" spans="2:20" s="24" customFormat="1" ht="15" hidden="1" customHeight="1">
      <c r="B22" s="213"/>
      <c r="C22" s="16" t="s">
        <v>21</v>
      </c>
      <c r="D22" s="136">
        <v>1.1399999999999999</v>
      </c>
      <c r="E22" s="145">
        <v>4.5999999999999996</v>
      </c>
      <c r="F22" s="110">
        <v>133.4</v>
      </c>
      <c r="G22" s="157">
        <v>119.84210526315789</v>
      </c>
      <c r="H22" s="179">
        <v>29</v>
      </c>
      <c r="I22" s="110">
        <v>139.38</v>
      </c>
      <c r="J22" s="157">
        <v>119.84210526315789</v>
      </c>
      <c r="K22" s="179">
        <v>30.3</v>
      </c>
      <c r="L22" s="110">
        <v>119.6</v>
      </c>
      <c r="M22" s="157">
        <v>119.84210526315789</v>
      </c>
      <c r="N22" s="163">
        <v>26</v>
      </c>
      <c r="O22" s="110">
        <v>136.62</v>
      </c>
      <c r="P22" s="183">
        <v>119.84210526315789</v>
      </c>
      <c r="Q22" s="181">
        <v>29.7</v>
      </c>
      <c r="R22" s="105">
        <v>113.16</v>
      </c>
      <c r="S22" s="17">
        <f t="shared" si="0"/>
        <v>99.26315789473685</v>
      </c>
      <c r="T22" s="18">
        <f t="shared" si="1"/>
        <v>24.6</v>
      </c>
    </row>
    <row r="23" spans="2:20" s="24" customFormat="1" ht="15" customHeight="1" thickBot="1">
      <c r="B23" s="213"/>
      <c r="C23" s="16" t="s">
        <v>22</v>
      </c>
      <c r="D23" s="136">
        <v>0.76500000000000001</v>
      </c>
      <c r="E23" s="145">
        <v>2.97</v>
      </c>
      <c r="F23" s="110">
        <f t="shared" ref="F23:F66" si="2">H23*E23</f>
        <v>123.10650000000001</v>
      </c>
      <c r="G23" s="157">
        <f>F23/(0.51*1.5)</f>
        <v>160.92352941176472</v>
      </c>
      <c r="H23" s="179">
        <f>K23+1</f>
        <v>41.45</v>
      </c>
      <c r="I23" s="110">
        <f t="shared" ref="I23:I66" si="3">K23*E23</f>
        <v>120.13650000000001</v>
      </c>
      <c r="J23" s="157">
        <f>I23/(0.51*1.5)</f>
        <v>157.04117647058825</v>
      </c>
      <c r="K23" s="179">
        <f t="shared" ref="K23:K34" si="4">Q23+1</f>
        <v>40.450000000000003</v>
      </c>
      <c r="L23" s="110">
        <f t="shared" ref="L23:L66" si="5">N23*E23</f>
        <v>118.65150000000001</v>
      </c>
      <c r="M23" s="157">
        <f>L23/(0.51*1.5)</f>
        <v>155.10000000000002</v>
      </c>
      <c r="N23" s="163">
        <f>Q23+0.5</f>
        <v>39.950000000000003</v>
      </c>
      <c r="O23" s="110">
        <f t="shared" ref="O23:O66" si="6">Q23*E23</f>
        <v>117.16650000000001</v>
      </c>
      <c r="P23" s="183">
        <f>O23/(0.51*1.5)</f>
        <v>153.15882352941179</v>
      </c>
      <c r="Q23" s="180">
        <v>39.450000000000003</v>
      </c>
      <c r="R23" s="105">
        <v>72.569999999999993</v>
      </c>
      <c r="S23" s="17">
        <f t="shared" si="0"/>
        <v>94.862745098039198</v>
      </c>
      <c r="T23" s="18">
        <f t="shared" si="1"/>
        <v>24.434343434343429</v>
      </c>
    </row>
    <row r="24" spans="2:20" s="24" customFormat="1" ht="15" customHeight="1" thickBot="1">
      <c r="B24" s="213"/>
      <c r="C24" s="16" t="s">
        <v>23</v>
      </c>
      <c r="D24" s="136">
        <v>1.53</v>
      </c>
      <c r="E24" s="145">
        <v>5.95</v>
      </c>
      <c r="F24" s="110">
        <f t="shared" si="2"/>
        <v>246.62750000000003</v>
      </c>
      <c r="G24" s="157">
        <f>F24/(0.51*3)</f>
        <v>161.19444444444446</v>
      </c>
      <c r="H24" s="179">
        <f>K24+1</f>
        <v>41.45</v>
      </c>
      <c r="I24" s="110">
        <f t="shared" si="3"/>
        <v>240.67750000000004</v>
      </c>
      <c r="J24" s="157">
        <f>I24/(0.51*3)</f>
        <v>157.30555555555557</v>
      </c>
      <c r="K24" s="179">
        <f t="shared" si="4"/>
        <v>40.450000000000003</v>
      </c>
      <c r="L24" s="110">
        <f t="shared" si="5"/>
        <v>237.70250000000001</v>
      </c>
      <c r="M24" s="157">
        <f>L24/(0.51*3)</f>
        <v>155.36111111111111</v>
      </c>
      <c r="N24" s="163">
        <f>Q24+0.5</f>
        <v>39.950000000000003</v>
      </c>
      <c r="O24" s="110">
        <f t="shared" si="6"/>
        <v>234.72750000000002</v>
      </c>
      <c r="P24" s="183">
        <f>O24/(0.51*3)</f>
        <v>153.41666666666669</v>
      </c>
      <c r="Q24" s="180">
        <v>39.450000000000003</v>
      </c>
      <c r="R24" s="105">
        <v>146.37</v>
      </c>
      <c r="S24" s="17">
        <f t="shared" si="0"/>
        <v>95.666666666666671</v>
      </c>
      <c r="T24" s="18">
        <f t="shared" si="1"/>
        <v>24.6</v>
      </c>
    </row>
    <row r="25" spans="2:20" s="24" customFormat="1" ht="15" customHeight="1" thickBot="1">
      <c r="B25" s="213"/>
      <c r="C25" s="16" t="s">
        <v>27</v>
      </c>
      <c r="D25" s="136">
        <v>0.96</v>
      </c>
      <c r="E25" s="145">
        <v>3.72</v>
      </c>
      <c r="F25" s="110">
        <f t="shared" si="2"/>
        <v>154.19400000000002</v>
      </c>
      <c r="G25" s="157">
        <f>F25/(0.64*1.5)</f>
        <v>160.61875000000003</v>
      </c>
      <c r="H25" s="179">
        <f>K25+1</f>
        <v>41.45</v>
      </c>
      <c r="I25" s="110">
        <f t="shared" si="3"/>
        <v>150.47400000000002</v>
      </c>
      <c r="J25" s="157">
        <f>I25/(0.64*1.5)</f>
        <v>156.74375000000003</v>
      </c>
      <c r="K25" s="179">
        <f t="shared" si="4"/>
        <v>40.450000000000003</v>
      </c>
      <c r="L25" s="110">
        <f t="shared" si="5"/>
        <v>148.614</v>
      </c>
      <c r="M25" s="157">
        <f>L25/(0.64*1.5)</f>
        <v>154.80625000000001</v>
      </c>
      <c r="N25" s="163">
        <f>Q25+0.5</f>
        <v>39.950000000000003</v>
      </c>
      <c r="O25" s="110">
        <f t="shared" si="6"/>
        <v>146.75400000000002</v>
      </c>
      <c r="P25" s="183">
        <f>O25/(0.64*1.5)</f>
        <v>152.86875000000003</v>
      </c>
      <c r="Q25" s="180">
        <v>39.450000000000003</v>
      </c>
      <c r="R25" s="105">
        <v>89.05</v>
      </c>
      <c r="S25" s="17">
        <f t="shared" si="0"/>
        <v>92.760416666666671</v>
      </c>
      <c r="T25" s="18">
        <f t="shared" si="1"/>
        <v>23.938172043010752</v>
      </c>
    </row>
    <row r="26" spans="2:20" s="24" customFormat="1" ht="15" customHeight="1" thickBot="1">
      <c r="B26" s="212"/>
      <c r="C26" s="20" t="s">
        <v>28</v>
      </c>
      <c r="D26" s="139">
        <v>1.92</v>
      </c>
      <c r="E26" s="148">
        <v>7.4</v>
      </c>
      <c r="F26" s="111">
        <f t="shared" si="2"/>
        <v>306.73</v>
      </c>
      <c r="G26" s="158">
        <f>F26/(0.64*3)</f>
        <v>159.75520833333334</v>
      </c>
      <c r="H26" s="177">
        <f>K26+1</f>
        <v>41.45</v>
      </c>
      <c r="I26" s="111">
        <f t="shared" si="3"/>
        <v>299.33000000000004</v>
      </c>
      <c r="J26" s="158">
        <f>I26/(0.64*3)</f>
        <v>155.90104166666669</v>
      </c>
      <c r="K26" s="177">
        <f t="shared" si="4"/>
        <v>40.450000000000003</v>
      </c>
      <c r="L26" s="111">
        <f t="shared" si="5"/>
        <v>295.63000000000005</v>
      </c>
      <c r="M26" s="158">
        <f>L26/(0.64*3)</f>
        <v>153.97395833333337</v>
      </c>
      <c r="N26" s="164">
        <f>Q26+0.5</f>
        <v>39.950000000000003</v>
      </c>
      <c r="O26" s="111">
        <f t="shared" si="6"/>
        <v>291.93</v>
      </c>
      <c r="P26" s="184">
        <f>O26/(0.64*3)</f>
        <v>152.046875</v>
      </c>
      <c r="Q26" s="180">
        <v>39.450000000000003</v>
      </c>
      <c r="R26" s="127">
        <v>179.58</v>
      </c>
      <c r="S26" s="29">
        <f t="shared" si="0"/>
        <v>93.531250000000014</v>
      </c>
      <c r="T26" s="22">
        <f t="shared" si="1"/>
        <v>24.267567567567568</v>
      </c>
    </row>
    <row r="27" spans="2:20" s="24" customFormat="1" ht="15" customHeight="1" thickBot="1">
      <c r="B27" s="211" t="s">
        <v>3</v>
      </c>
      <c r="C27" s="75" t="s">
        <v>20</v>
      </c>
      <c r="D27" s="138">
        <v>0.56999999999999995</v>
      </c>
      <c r="E27" s="119">
        <v>3.55</v>
      </c>
      <c r="F27" s="109">
        <f t="shared" si="2"/>
        <v>146.4375</v>
      </c>
      <c r="G27" s="156">
        <f>F27/(0.38*1.5)</f>
        <v>256.90789473684208</v>
      </c>
      <c r="H27" s="175">
        <f>K27+0.8</f>
        <v>41.25</v>
      </c>
      <c r="I27" s="109">
        <f t="shared" si="3"/>
        <v>143.5975</v>
      </c>
      <c r="J27" s="156">
        <f>I27/(0.38*1.5)</f>
        <v>251.9254385964912</v>
      </c>
      <c r="K27" s="175">
        <f t="shared" si="4"/>
        <v>40.450000000000003</v>
      </c>
      <c r="L27" s="109">
        <f t="shared" si="5"/>
        <v>141.4675</v>
      </c>
      <c r="M27" s="156">
        <f>L27/(0.38*1.5)</f>
        <v>248.18859649122805</v>
      </c>
      <c r="N27" s="162">
        <f>Q27+0.4</f>
        <v>39.85</v>
      </c>
      <c r="O27" s="109">
        <f>Q27*E27</f>
        <v>140.04750000000001</v>
      </c>
      <c r="P27" s="156">
        <f>O27/(0.38*1.5)</f>
        <v>245.69736842105263</v>
      </c>
      <c r="Q27" s="180">
        <v>39.450000000000003</v>
      </c>
      <c r="R27" s="126">
        <v>86.98</v>
      </c>
      <c r="S27" s="14">
        <f t="shared" si="0"/>
        <v>152.59649122807019</v>
      </c>
      <c r="T27" s="15">
        <f t="shared" si="1"/>
        <v>24.501408450704229</v>
      </c>
    </row>
    <row r="28" spans="2:20" s="24" customFormat="1" ht="15" hidden="1" customHeight="1">
      <c r="B28" s="213"/>
      <c r="C28" s="26" t="s">
        <v>21</v>
      </c>
      <c r="D28" s="136">
        <v>1.1399999999999999</v>
      </c>
      <c r="E28" s="120">
        <v>7.15</v>
      </c>
      <c r="F28" s="110">
        <f t="shared" si="2"/>
        <v>221.65</v>
      </c>
      <c r="G28" s="157">
        <v>119.84210526315789</v>
      </c>
      <c r="H28" s="179">
        <v>31</v>
      </c>
      <c r="I28" s="110">
        <f t="shared" si="3"/>
        <v>183.755</v>
      </c>
      <c r="J28" s="157">
        <v>119.84210526315789</v>
      </c>
      <c r="K28" s="179">
        <f t="shared" si="4"/>
        <v>25.7</v>
      </c>
      <c r="L28" s="110">
        <f t="shared" si="5"/>
        <v>185.185</v>
      </c>
      <c r="M28" s="157">
        <v>119.84210526315789</v>
      </c>
      <c r="N28" s="163">
        <v>25.9</v>
      </c>
      <c r="O28" s="110">
        <v>136.62</v>
      </c>
      <c r="P28" s="157">
        <v>119.84210526315789</v>
      </c>
      <c r="Q28" s="165">
        <v>24.7</v>
      </c>
      <c r="R28" s="105">
        <v>175.18</v>
      </c>
      <c r="S28" s="17">
        <f t="shared" si="0"/>
        <v>153.66666666666669</v>
      </c>
      <c r="T28" s="18">
        <f t="shared" si="1"/>
        <v>24.500699300699299</v>
      </c>
    </row>
    <row r="29" spans="2:20" s="24" customFormat="1" ht="15" customHeight="1" thickBot="1">
      <c r="B29" s="213"/>
      <c r="C29" s="26" t="s">
        <v>22</v>
      </c>
      <c r="D29" s="136">
        <v>0.76500000000000001</v>
      </c>
      <c r="E29" s="120">
        <v>4.6900000000000004</v>
      </c>
      <c r="F29" s="110">
        <f t="shared" si="2"/>
        <v>193.46250000000001</v>
      </c>
      <c r="G29" s="157">
        <f>F29/(0.51*1.5)</f>
        <v>252.89215686274511</v>
      </c>
      <c r="H29" s="179">
        <f>K29+0.8</f>
        <v>41.25</v>
      </c>
      <c r="I29" s="110">
        <f t="shared" si="3"/>
        <v>189.71050000000002</v>
      </c>
      <c r="J29" s="157">
        <f>I29/(0.51*1.5)</f>
        <v>247.98758169934644</v>
      </c>
      <c r="K29" s="179">
        <f t="shared" si="4"/>
        <v>40.450000000000003</v>
      </c>
      <c r="L29" s="110">
        <f t="shared" si="5"/>
        <v>186.89650000000003</v>
      </c>
      <c r="M29" s="157">
        <f>L29/(0.51*1.5)</f>
        <v>244.30915032679744</v>
      </c>
      <c r="N29" s="163">
        <f>Q29+0.4</f>
        <v>39.85</v>
      </c>
      <c r="O29" s="110">
        <f>Q29*E29</f>
        <v>185.02050000000003</v>
      </c>
      <c r="P29" s="157">
        <f>O29/(0.51*1.5)</f>
        <v>241.85686274509808</v>
      </c>
      <c r="Q29" s="180">
        <v>39.450000000000003</v>
      </c>
      <c r="R29" s="105">
        <v>112.46</v>
      </c>
      <c r="S29" s="17">
        <f t="shared" si="0"/>
        <v>147.00653594771239</v>
      </c>
      <c r="T29" s="18">
        <f t="shared" si="1"/>
        <v>23.978678038379527</v>
      </c>
    </row>
    <row r="30" spans="2:20" s="24" customFormat="1" ht="15" customHeight="1" thickBot="1">
      <c r="B30" s="213"/>
      <c r="C30" s="26" t="s">
        <v>23</v>
      </c>
      <c r="D30" s="136">
        <v>1.53</v>
      </c>
      <c r="E30" s="120">
        <v>9.31</v>
      </c>
      <c r="F30" s="110">
        <f t="shared" si="2"/>
        <v>384.03750000000002</v>
      </c>
      <c r="G30" s="157">
        <f>F30/(0.51*3)</f>
        <v>251.00490196078434</v>
      </c>
      <c r="H30" s="179">
        <f>K30+0.8</f>
        <v>41.25</v>
      </c>
      <c r="I30" s="110">
        <f t="shared" si="3"/>
        <v>376.58950000000004</v>
      </c>
      <c r="J30" s="157">
        <f>I30/(0.51*3)</f>
        <v>246.13692810457519</v>
      </c>
      <c r="K30" s="179">
        <f t="shared" si="4"/>
        <v>40.450000000000003</v>
      </c>
      <c r="L30" s="110">
        <f t="shared" si="5"/>
        <v>371.00350000000003</v>
      </c>
      <c r="M30" s="157">
        <f>L30/(0.51*3)</f>
        <v>242.48594771241832</v>
      </c>
      <c r="N30" s="163">
        <f>Q30+0.4</f>
        <v>39.85</v>
      </c>
      <c r="O30" s="110">
        <f>Q30*E30</f>
        <v>367.27950000000004</v>
      </c>
      <c r="P30" s="157">
        <f>O30/(0.51*3)</f>
        <v>240.05196078431374</v>
      </c>
      <c r="Q30" s="180">
        <v>39.450000000000003</v>
      </c>
      <c r="R30" s="105">
        <v>226.63</v>
      </c>
      <c r="S30" s="17">
        <f t="shared" si="0"/>
        <v>148.12418300653593</v>
      </c>
      <c r="T30" s="18">
        <f t="shared" si="1"/>
        <v>24.342642320085929</v>
      </c>
    </row>
    <row r="31" spans="2:20" s="24" customFormat="1" ht="15" customHeight="1" thickBot="1">
      <c r="B31" s="213"/>
      <c r="C31" s="26" t="s">
        <v>27</v>
      </c>
      <c r="D31" s="136">
        <v>0.96</v>
      </c>
      <c r="E31" s="120">
        <v>5.83</v>
      </c>
      <c r="F31" s="110">
        <f t="shared" si="2"/>
        <v>240.48750000000001</v>
      </c>
      <c r="G31" s="157">
        <f>F31/(0.64*1.5)</f>
        <v>250.50781250000003</v>
      </c>
      <c r="H31" s="179">
        <f>K31+0.8</f>
        <v>41.25</v>
      </c>
      <c r="I31" s="110">
        <f t="shared" si="3"/>
        <v>235.82350000000002</v>
      </c>
      <c r="J31" s="157">
        <f>I31/(0.64*1.5)</f>
        <v>245.64947916666671</v>
      </c>
      <c r="K31" s="179">
        <f t="shared" si="4"/>
        <v>40.450000000000003</v>
      </c>
      <c r="L31" s="110">
        <f t="shared" si="5"/>
        <v>232.32550000000001</v>
      </c>
      <c r="M31" s="157">
        <f>L31/(0.64*1.5)</f>
        <v>242.00572916666667</v>
      </c>
      <c r="N31" s="163">
        <f>Q31+0.4</f>
        <v>39.85</v>
      </c>
      <c r="O31" s="110">
        <f>Q31*E31</f>
        <v>229.99350000000001</v>
      </c>
      <c r="P31" s="157">
        <f>O31/(0.64*1.5)</f>
        <v>239.57656250000002</v>
      </c>
      <c r="Q31" s="180">
        <v>39.450000000000003</v>
      </c>
      <c r="R31" s="105">
        <v>137.94</v>
      </c>
      <c r="S31" s="17">
        <f t="shared" si="0"/>
        <v>143.6875</v>
      </c>
      <c r="T31" s="18">
        <f t="shared" si="1"/>
        <v>23.660377358490564</v>
      </c>
    </row>
    <row r="32" spans="2:20" s="24" customFormat="1" ht="15" customHeight="1" thickBot="1">
      <c r="B32" s="212"/>
      <c r="C32" s="28" t="s">
        <v>28</v>
      </c>
      <c r="D32" s="139">
        <v>1.92</v>
      </c>
      <c r="E32" s="121">
        <v>11.58</v>
      </c>
      <c r="F32" s="111">
        <f t="shared" si="2"/>
        <v>477.67500000000001</v>
      </c>
      <c r="G32" s="158">
        <f>F32/(0.64*3)</f>
        <v>248.78906250000003</v>
      </c>
      <c r="H32" s="177">
        <f>K32+0.8</f>
        <v>41.25</v>
      </c>
      <c r="I32" s="111">
        <f t="shared" si="3"/>
        <v>468.41100000000006</v>
      </c>
      <c r="J32" s="158">
        <f>I32/(0.64*3)</f>
        <v>243.96406250000004</v>
      </c>
      <c r="K32" s="177">
        <f t="shared" si="4"/>
        <v>40.450000000000003</v>
      </c>
      <c r="L32" s="111">
        <f t="shared" si="5"/>
        <v>461.46300000000002</v>
      </c>
      <c r="M32" s="158">
        <f>L32/(0.64*3)</f>
        <v>240.34531250000003</v>
      </c>
      <c r="N32" s="164">
        <f>Q32+0.4</f>
        <v>39.85</v>
      </c>
      <c r="O32" s="111">
        <f>Q32*E32</f>
        <v>456.83100000000002</v>
      </c>
      <c r="P32" s="158">
        <f>O32/(0.64*3)</f>
        <v>237.93281250000001</v>
      </c>
      <c r="Q32" s="180">
        <v>39.450000000000003</v>
      </c>
      <c r="R32" s="127">
        <v>278.32</v>
      </c>
      <c r="S32" s="29">
        <f t="shared" si="0"/>
        <v>144.95833333333334</v>
      </c>
      <c r="T32" s="22">
        <f t="shared" si="1"/>
        <v>24.034542314335059</v>
      </c>
    </row>
    <row r="33" spans="2:20" s="24" customFormat="1" ht="15" customHeight="1" thickBot="1">
      <c r="B33" s="211" t="s">
        <v>4</v>
      </c>
      <c r="C33" s="75" t="s">
        <v>41</v>
      </c>
      <c r="D33" s="138">
        <v>4.5</v>
      </c>
      <c r="E33" s="119">
        <v>12.48</v>
      </c>
      <c r="F33" s="109">
        <f t="shared" si="2"/>
        <v>517.29600000000005</v>
      </c>
      <c r="G33" s="156">
        <f>F33/(1.4*3)</f>
        <v>123.16571428571432</v>
      </c>
      <c r="H33" s="175">
        <f>K33+1</f>
        <v>41.45</v>
      </c>
      <c r="I33" s="109">
        <f t="shared" si="3"/>
        <v>504.81600000000003</v>
      </c>
      <c r="J33" s="156">
        <f>I33/(1.4*3)</f>
        <v>120.19428571428574</v>
      </c>
      <c r="K33" s="175">
        <f t="shared" si="4"/>
        <v>40.450000000000003</v>
      </c>
      <c r="L33" s="109">
        <f t="shared" si="5"/>
        <v>498.57600000000008</v>
      </c>
      <c r="M33" s="156">
        <f>L33/(1.4*3)</f>
        <v>118.70857142857147</v>
      </c>
      <c r="N33" s="162">
        <f>Q33+0.5</f>
        <v>39.950000000000003</v>
      </c>
      <c r="O33" s="109">
        <f t="shared" si="6"/>
        <v>492.33600000000007</v>
      </c>
      <c r="P33" s="156">
        <f>O33/(1.4*3)</f>
        <v>117.22285714285718</v>
      </c>
      <c r="Q33" s="180">
        <v>39.450000000000003</v>
      </c>
      <c r="R33" s="126">
        <v>302.02</v>
      </c>
      <c r="S33" s="14">
        <f t="shared" si="0"/>
        <v>67.115555555555545</v>
      </c>
      <c r="T33" s="15">
        <f t="shared" si="1"/>
        <v>24.200320512820511</v>
      </c>
    </row>
    <row r="34" spans="2:20" s="24" customFormat="1" ht="15" customHeight="1" thickBot="1">
      <c r="B34" s="212"/>
      <c r="C34" s="28" t="s">
        <v>24</v>
      </c>
      <c r="D34" s="139">
        <v>6</v>
      </c>
      <c r="E34" s="121">
        <v>17.82</v>
      </c>
      <c r="F34" s="111">
        <f t="shared" si="2"/>
        <v>738.63900000000001</v>
      </c>
      <c r="G34" s="158">
        <f>F34/(2*3)</f>
        <v>123.1065</v>
      </c>
      <c r="H34" s="177">
        <f>K34+1</f>
        <v>41.45</v>
      </c>
      <c r="I34" s="111">
        <f t="shared" si="3"/>
        <v>720.81900000000007</v>
      </c>
      <c r="J34" s="158">
        <f>I34/(2*3)</f>
        <v>120.13650000000001</v>
      </c>
      <c r="K34" s="177">
        <f t="shared" si="4"/>
        <v>40.450000000000003</v>
      </c>
      <c r="L34" s="111">
        <f t="shared" si="5"/>
        <v>711.90900000000011</v>
      </c>
      <c r="M34" s="158">
        <f>L34/(2*3)</f>
        <v>118.65150000000001</v>
      </c>
      <c r="N34" s="164">
        <f>Q34+0.5</f>
        <v>39.950000000000003</v>
      </c>
      <c r="O34" s="111">
        <f t="shared" si="6"/>
        <v>702.99900000000002</v>
      </c>
      <c r="P34" s="158">
        <f>O34/(2*3)</f>
        <v>117.1665</v>
      </c>
      <c r="Q34" s="180">
        <v>39.450000000000003</v>
      </c>
      <c r="R34" s="127">
        <v>431.24</v>
      </c>
      <c r="S34" s="29">
        <f t="shared" si="0"/>
        <v>71.873333333333335</v>
      </c>
      <c r="T34" s="22">
        <f t="shared" si="1"/>
        <v>24.199775533108866</v>
      </c>
    </row>
    <row r="35" spans="2:20" s="24" customFormat="1" ht="15" customHeight="1" thickBot="1">
      <c r="B35" s="211" t="s">
        <v>5</v>
      </c>
      <c r="C35" s="75" t="s">
        <v>41</v>
      </c>
      <c r="D35" s="138">
        <v>4.2</v>
      </c>
      <c r="E35" s="119">
        <v>19.41</v>
      </c>
      <c r="F35" s="109">
        <f t="shared" si="2"/>
        <v>800.66250000000002</v>
      </c>
      <c r="G35" s="156">
        <f>F35/(1.4*3)</f>
        <v>190.63392857142861</v>
      </c>
      <c r="H35" s="175">
        <f>K35+0.9</f>
        <v>41.25</v>
      </c>
      <c r="I35" s="109">
        <f t="shared" si="3"/>
        <v>783.19350000000009</v>
      </c>
      <c r="J35" s="156">
        <f>I35/(1.4*3)</f>
        <v>186.4746428571429</v>
      </c>
      <c r="K35" s="175">
        <f t="shared" ref="K35:K40" si="7">N35+0.5</f>
        <v>40.35</v>
      </c>
      <c r="L35" s="109">
        <f t="shared" si="5"/>
        <v>773.48850000000004</v>
      </c>
      <c r="M35" s="156">
        <f>L35/(1.4*3)</f>
        <v>184.16392857142861</v>
      </c>
      <c r="N35" s="162">
        <f>Q35+0.4</f>
        <v>39.85</v>
      </c>
      <c r="O35" s="109">
        <f t="shared" si="6"/>
        <v>765.72450000000003</v>
      </c>
      <c r="P35" s="156">
        <f>O35/(1.4*3)</f>
        <v>182.31535714285718</v>
      </c>
      <c r="Q35" s="180">
        <v>39.450000000000003</v>
      </c>
      <c r="R35" s="106">
        <v>467.78</v>
      </c>
      <c r="S35" s="19">
        <f t="shared" si="0"/>
        <v>111.37619047619046</v>
      </c>
      <c r="T35" s="18">
        <f t="shared" si="1"/>
        <v>24.099948480164862</v>
      </c>
    </row>
    <row r="36" spans="2:20" s="24" customFormat="1" ht="15" customHeight="1" thickBot="1">
      <c r="B36" s="212"/>
      <c r="C36" s="28" t="s">
        <v>24</v>
      </c>
      <c r="D36" s="139">
        <v>6</v>
      </c>
      <c r="E36" s="121">
        <v>27.72</v>
      </c>
      <c r="F36" s="111">
        <f t="shared" si="2"/>
        <v>1143.45</v>
      </c>
      <c r="G36" s="158">
        <f>F36/(2*3)</f>
        <v>190.57500000000002</v>
      </c>
      <c r="H36" s="177">
        <f>K36+0.9</f>
        <v>41.25</v>
      </c>
      <c r="I36" s="111">
        <f t="shared" si="3"/>
        <v>1118.502</v>
      </c>
      <c r="J36" s="158">
        <f>I36/(2*3)</f>
        <v>186.417</v>
      </c>
      <c r="K36" s="177">
        <f t="shared" si="7"/>
        <v>40.35</v>
      </c>
      <c r="L36" s="111">
        <f t="shared" si="5"/>
        <v>1104.6420000000001</v>
      </c>
      <c r="M36" s="158">
        <f>L36/(2*3)</f>
        <v>184.107</v>
      </c>
      <c r="N36" s="164">
        <f>Q36+0.4</f>
        <v>39.85</v>
      </c>
      <c r="O36" s="111">
        <f t="shared" si="6"/>
        <v>1093.5540000000001</v>
      </c>
      <c r="P36" s="158">
        <f>O36/(2*3)</f>
        <v>182.25900000000001</v>
      </c>
      <c r="Q36" s="180">
        <v>39.450000000000003</v>
      </c>
      <c r="R36" s="125">
        <v>668.05</v>
      </c>
      <c r="S36" s="30">
        <f t="shared" si="0"/>
        <v>111.34166666666665</v>
      </c>
      <c r="T36" s="60">
        <f t="shared" si="1"/>
        <v>24.099927849927848</v>
      </c>
    </row>
    <row r="37" spans="2:20" s="24" customFormat="1" ht="15" customHeight="1" thickBot="1">
      <c r="B37" s="211" t="s">
        <v>6</v>
      </c>
      <c r="C37" s="75" t="s">
        <v>41</v>
      </c>
      <c r="D37" s="138">
        <v>4.2</v>
      </c>
      <c r="E37" s="119">
        <v>8.32</v>
      </c>
      <c r="F37" s="109">
        <f t="shared" si="2"/>
        <v>344.86400000000003</v>
      </c>
      <c r="G37" s="156">
        <f>F37/(1.4*3)</f>
        <v>82.110476190476206</v>
      </c>
      <c r="H37" s="175">
        <f>K37+1</f>
        <v>41.45</v>
      </c>
      <c r="I37" s="109">
        <f t="shared" si="3"/>
        <v>336.54400000000004</v>
      </c>
      <c r="J37" s="156">
        <f>I37/(1.4*3)</f>
        <v>80.129523809523832</v>
      </c>
      <c r="K37" s="175">
        <f t="shared" si="7"/>
        <v>40.450000000000003</v>
      </c>
      <c r="L37" s="109">
        <f t="shared" si="5"/>
        <v>332.38400000000001</v>
      </c>
      <c r="M37" s="156">
        <f>L37/(1.4*3)</f>
        <v>79.139047619047631</v>
      </c>
      <c r="N37" s="162">
        <f>Q37+0.5</f>
        <v>39.950000000000003</v>
      </c>
      <c r="O37" s="109">
        <f t="shared" si="6"/>
        <v>328.22400000000005</v>
      </c>
      <c r="P37" s="156">
        <f>O37/(1.4*3)</f>
        <v>78.148571428571458</v>
      </c>
      <c r="Q37" s="180">
        <v>39.450000000000003</v>
      </c>
      <c r="R37" s="13">
        <v>201.34</v>
      </c>
      <c r="S37" s="14">
        <f t="shared" si="0"/>
        <v>47.938095238095237</v>
      </c>
      <c r="T37" s="15">
        <f t="shared" si="1"/>
        <v>24.19951923076923</v>
      </c>
    </row>
    <row r="38" spans="2:20" s="24" customFormat="1" ht="15" customHeight="1" thickBot="1">
      <c r="B38" s="212"/>
      <c r="C38" s="28" t="s">
        <v>24</v>
      </c>
      <c r="D38" s="139">
        <v>6</v>
      </c>
      <c r="E38" s="121">
        <v>11.88</v>
      </c>
      <c r="F38" s="111">
        <f t="shared" si="2"/>
        <v>492.42600000000004</v>
      </c>
      <c r="G38" s="158">
        <f>F38/(2*3)</f>
        <v>82.071000000000012</v>
      </c>
      <c r="H38" s="177">
        <f>K38+1</f>
        <v>41.45</v>
      </c>
      <c r="I38" s="111">
        <f t="shared" si="3"/>
        <v>480.54600000000005</v>
      </c>
      <c r="J38" s="158">
        <f>I38/(2*3)</f>
        <v>80.091000000000008</v>
      </c>
      <c r="K38" s="177">
        <f t="shared" si="7"/>
        <v>40.450000000000003</v>
      </c>
      <c r="L38" s="111">
        <f t="shared" si="5"/>
        <v>474.60600000000005</v>
      </c>
      <c r="M38" s="158">
        <f>L38/(2*3)</f>
        <v>79.101000000000013</v>
      </c>
      <c r="N38" s="164">
        <f>Q38+0.5</f>
        <v>39.950000000000003</v>
      </c>
      <c r="O38" s="111">
        <f t="shared" si="6"/>
        <v>468.66600000000005</v>
      </c>
      <c r="P38" s="158">
        <f>O38/(2*3)</f>
        <v>78.111000000000004</v>
      </c>
      <c r="Q38" s="180">
        <v>39.450000000000003</v>
      </c>
      <c r="R38" s="55">
        <v>287.5</v>
      </c>
      <c r="S38" s="30">
        <f t="shared" si="0"/>
        <v>47.916666666666664</v>
      </c>
      <c r="T38" s="60">
        <f t="shared" si="1"/>
        <v>24.200336700336699</v>
      </c>
    </row>
    <row r="39" spans="2:20" s="24" customFormat="1" ht="15" customHeight="1" thickBot="1">
      <c r="B39" s="211" t="s">
        <v>7</v>
      </c>
      <c r="C39" s="75" t="s">
        <v>41</v>
      </c>
      <c r="D39" s="138">
        <v>4.2</v>
      </c>
      <c r="E39" s="119">
        <v>12.94</v>
      </c>
      <c r="F39" s="109">
        <f t="shared" si="2"/>
        <v>533.77499999999998</v>
      </c>
      <c r="G39" s="156">
        <f>F39/(1.4*3)</f>
        <v>127.08928571428574</v>
      </c>
      <c r="H39" s="175">
        <f>K39+0.9</f>
        <v>41.25</v>
      </c>
      <c r="I39" s="109">
        <f t="shared" si="3"/>
        <v>522.12900000000002</v>
      </c>
      <c r="J39" s="156">
        <f>I39/(1.4*3)</f>
        <v>124.3164285714286</v>
      </c>
      <c r="K39" s="175">
        <f t="shared" si="7"/>
        <v>40.35</v>
      </c>
      <c r="L39" s="109">
        <f t="shared" si="5"/>
        <v>515.65899999999999</v>
      </c>
      <c r="M39" s="156">
        <f>L39/(1.4*3)</f>
        <v>122.7759523809524</v>
      </c>
      <c r="N39" s="162">
        <f>Q39+0.4</f>
        <v>39.85</v>
      </c>
      <c r="O39" s="109">
        <f t="shared" si="6"/>
        <v>510.483</v>
      </c>
      <c r="P39" s="156">
        <f>O39/(1.4*3)</f>
        <v>121.54357142857145</v>
      </c>
      <c r="Q39" s="180">
        <v>39.450000000000003</v>
      </c>
      <c r="R39" s="126">
        <v>311.85000000000002</v>
      </c>
      <c r="S39" s="14">
        <f t="shared" si="0"/>
        <v>74.25</v>
      </c>
      <c r="T39" s="15">
        <f t="shared" si="1"/>
        <v>24.099690880989183</v>
      </c>
    </row>
    <row r="40" spans="2:20" s="24" customFormat="1" ht="15" customHeight="1" thickBot="1">
      <c r="B40" s="212"/>
      <c r="C40" s="28" t="s">
        <v>24</v>
      </c>
      <c r="D40" s="139">
        <v>6</v>
      </c>
      <c r="E40" s="121">
        <v>18.48</v>
      </c>
      <c r="F40" s="111">
        <f t="shared" si="2"/>
        <v>762.30000000000007</v>
      </c>
      <c r="G40" s="158">
        <f>F40/(2*3)</f>
        <v>127.05000000000001</v>
      </c>
      <c r="H40" s="177">
        <f>K40+0.9</f>
        <v>41.25</v>
      </c>
      <c r="I40" s="111">
        <f t="shared" si="3"/>
        <v>745.66800000000001</v>
      </c>
      <c r="J40" s="158">
        <f>I40/(2*3)</f>
        <v>124.27800000000001</v>
      </c>
      <c r="K40" s="177">
        <f t="shared" si="7"/>
        <v>40.35</v>
      </c>
      <c r="L40" s="111">
        <f t="shared" si="5"/>
        <v>736.428</v>
      </c>
      <c r="M40" s="158">
        <f>L40/(2*3)</f>
        <v>122.738</v>
      </c>
      <c r="N40" s="164">
        <f>Q40+0.4</f>
        <v>39.85</v>
      </c>
      <c r="O40" s="111">
        <f t="shared" si="6"/>
        <v>729.03600000000006</v>
      </c>
      <c r="P40" s="158">
        <f>O40/(2*3)</f>
        <v>121.50600000000001</v>
      </c>
      <c r="Q40" s="180">
        <v>39.450000000000003</v>
      </c>
      <c r="R40" s="127">
        <v>445.37</v>
      </c>
      <c r="S40" s="29">
        <f t="shared" si="0"/>
        <v>74.228333333333339</v>
      </c>
      <c r="T40" s="22">
        <f t="shared" si="1"/>
        <v>24.100108225108226</v>
      </c>
    </row>
    <row r="41" spans="2:20" s="24" customFormat="1" ht="15" hidden="1" customHeight="1" thickBot="1">
      <c r="B41" s="108" t="s">
        <v>8</v>
      </c>
      <c r="C41" s="104" t="s">
        <v>25</v>
      </c>
      <c r="D41" s="140">
        <v>6</v>
      </c>
      <c r="E41" s="149">
        <v>10.1</v>
      </c>
      <c r="F41" s="112">
        <f t="shared" si="2"/>
        <v>318.04899999999998</v>
      </c>
      <c r="G41" s="159">
        <v>99.2</v>
      </c>
      <c r="H41" s="186">
        <v>31.49</v>
      </c>
      <c r="I41" s="112">
        <f t="shared" si="3"/>
        <v>272.7</v>
      </c>
      <c r="J41" s="159">
        <v>99.2</v>
      </c>
      <c r="K41" s="186">
        <v>27</v>
      </c>
      <c r="L41" s="112">
        <f t="shared" si="5"/>
        <v>303</v>
      </c>
      <c r="M41" s="159">
        <v>99.2</v>
      </c>
      <c r="N41" s="165">
        <v>30</v>
      </c>
      <c r="O41" s="112" t="e">
        <f t="shared" si="6"/>
        <v>#VALUE!</v>
      </c>
      <c r="P41" s="159">
        <v>99.2</v>
      </c>
      <c r="Q41" s="167" t="e">
        <v>#VALUE!</v>
      </c>
      <c r="R41" s="34">
        <v>244.42</v>
      </c>
      <c r="S41" s="35">
        <f t="shared" si="0"/>
        <v>40.736666666666665</v>
      </c>
      <c r="T41" s="36">
        <f t="shared" si="1"/>
        <v>24.2</v>
      </c>
    </row>
    <row r="42" spans="2:20" s="24" customFormat="1" ht="15" hidden="1" customHeight="1" thickBot="1">
      <c r="B42" s="37" t="s">
        <v>9</v>
      </c>
      <c r="C42" s="38" t="s">
        <v>25</v>
      </c>
      <c r="D42" s="141">
        <v>6</v>
      </c>
      <c r="E42" s="150">
        <v>15.4</v>
      </c>
      <c r="F42" s="110">
        <f t="shared" si="2"/>
        <v>484.94599999999997</v>
      </c>
      <c r="G42" s="157">
        <v>99.2</v>
      </c>
      <c r="H42" s="179">
        <v>31.49</v>
      </c>
      <c r="I42" s="110">
        <f t="shared" si="3"/>
        <v>415.8</v>
      </c>
      <c r="J42" s="157">
        <v>99.2</v>
      </c>
      <c r="K42" s="179">
        <v>27</v>
      </c>
      <c r="L42" s="110">
        <f t="shared" si="5"/>
        <v>462</v>
      </c>
      <c r="M42" s="157">
        <v>99.2</v>
      </c>
      <c r="N42" s="163">
        <v>30</v>
      </c>
      <c r="O42" s="110" t="e">
        <f t="shared" si="6"/>
        <v>#VALUE!</v>
      </c>
      <c r="P42" s="157">
        <v>99.2</v>
      </c>
      <c r="Q42" s="168" t="e">
        <v>#VALUE!</v>
      </c>
      <c r="R42" s="39">
        <v>371.14</v>
      </c>
      <c r="S42" s="40">
        <f t="shared" si="0"/>
        <v>61.856666666666662</v>
      </c>
      <c r="T42" s="60">
        <f t="shared" si="1"/>
        <v>24.099999999999998</v>
      </c>
    </row>
    <row r="43" spans="2:20" s="24" customFormat="1" ht="15" hidden="1" customHeight="1" thickBot="1">
      <c r="B43" s="32" t="s">
        <v>30</v>
      </c>
      <c r="C43" s="33" t="s">
        <v>25</v>
      </c>
      <c r="D43" s="142">
        <v>6</v>
      </c>
      <c r="E43" s="151">
        <v>8.1199999999999992</v>
      </c>
      <c r="F43" s="110">
        <f t="shared" si="2"/>
        <v>255.69879999999995</v>
      </c>
      <c r="G43" s="157">
        <v>99.2</v>
      </c>
      <c r="H43" s="179">
        <v>31.49</v>
      </c>
      <c r="I43" s="110">
        <f t="shared" si="3"/>
        <v>219.23999999999998</v>
      </c>
      <c r="J43" s="157">
        <v>99.2</v>
      </c>
      <c r="K43" s="179">
        <v>27</v>
      </c>
      <c r="L43" s="110">
        <f t="shared" si="5"/>
        <v>243.59999999999997</v>
      </c>
      <c r="M43" s="157">
        <v>99.2</v>
      </c>
      <c r="N43" s="163">
        <v>30</v>
      </c>
      <c r="O43" s="110" t="e">
        <f t="shared" si="6"/>
        <v>#VALUE!</v>
      </c>
      <c r="P43" s="157">
        <v>99.2</v>
      </c>
      <c r="Q43" s="168" t="e">
        <v>#VALUE!</v>
      </c>
      <c r="R43" s="34">
        <v>211.93</v>
      </c>
      <c r="S43" s="35">
        <f t="shared" si="0"/>
        <v>35.321666666666665</v>
      </c>
      <c r="T43" s="36">
        <f t="shared" si="1"/>
        <v>26.099753694581285</v>
      </c>
    </row>
    <row r="44" spans="2:20" s="24" customFormat="1" ht="15" hidden="1" customHeight="1" thickBot="1">
      <c r="B44" s="23" t="s">
        <v>31</v>
      </c>
      <c r="C44" s="41" t="s">
        <v>25</v>
      </c>
      <c r="D44" s="143">
        <v>6</v>
      </c>
      <c r="E44" s="152">
        <v>12.63</v>
      </c>
      <c r="F44" s="110">
        <f t="shared" si="2"/>
        <v>397.71870000000001</v>
      </c>
      <c r="G44" s="157">
        <v>99.2</v>
      </c>
      <c r="H44" s="179">
        <v>31.49</v>
      </c>
      <c r="I44" s="110">
        <f t="shared" si="3"/>
        <v>341.01000000000005</v>
      </c>
      <c r="J44" s="157">
        <v>99.2</v>
      </c>
      <c r="K44" s="179">
        <v>27</v>
      </c>
      <c r="L44" s="110">
        <f t="shared" si="5"/>
        <v>378.90000000000003</v>
      </c>
      <c r="M44" s="157">
        <v>99.2</v>
      </c>
      <c r="N44" s="163">
        <v>30</v>
      </c>
      <c r="O44" s="110" t="e">
        <f t="shared" si="6"/>
        <v>#VALUE!</v>
      </c>
      <c r="P44" s="157">
        <v>99.2</v>
      </c>
      <c r="Q44" s="168" t="e">
        <v>#VALUE!</v>
      </c>
      <c r="R44" s="39">
        <v>327.12</v>
      </c>
      <c r="S44" s="40">
        <f t="shared" si="0"/>
        <v>54.52</v>
      </c>
      <c r="T44" s="60">
        <f t="shared" si="1"/>
        <v>25.900237529691211</v>
      </c>
    </row>
    <row r="45" spans="2:20" s="24" customFormat="1" ht="15" hidden="1" customHeight="1" thickBot="1">
      <c r="B45" s="25" t="s">
        <v>10</v>
      </c>
      <c r="C45" s="42" t="s">
        <v>25</v>
      </c>
      <c r="D45" s="142">
        <v>6</v>
      </c>
      <c r="E45" s="151">
        <v>8.91</v>
      </c>
      <c r="F45" s="110">
        <f t="shared" si="2"/>
        <v>280.57589999999999</v>
      </c>
      <c r="G45" s="157">
        <v>99.2</v>
      </c>
      <c r="H45" s="179">
        <v>31.49</v>
      </c>
      <c r="I45" s="110">
        <f t="shared" si="3"/>
        <v>240.57</v>
      </c>
      <c r="J45" s="157">
        <v>99.2</v>
      </c>
      <c r="K45" s="179">
        <v>27</v>
      </c>
      <c r="L45" s="110">
        <f t="shared" si="5"/>
        <v>267.3</v>
      </c>
      <c r="M45" s="157">
        <v>99.2</v>
      </c>
      <c r="N45" s="163">
        <v>30</v>
      </c>
      <c r="O45" s="110" t="e">
        <f t="shared" si="6"/>
        <v>#VALUE!</v>
      </c>
      <c r="P45" s="157">
        <v>99.2</v>
      </c>
      <c r="Q45" s="168" t="e">
        <v>#VALUE!</v>
      </c>
      <c r="R45" s="34">
        <v>227.21</v>
      </c>
      <c r="S45" s="35">
        <f t="shared" si="0"/>
        <v>37.868333333333332</v>
      </c>
      <c r="T45" s="36">
        <f t="shared" si="1"/>
        <v>25.500561167227833</v>
      </c>
    </row>
    <row r="46" spans="2:20" s="24" customFormat="1" ht="15" hidden="1" customHeight="1" thickBot="1">
      <c r="B46" s="25" t="s">
        <v>11</v>
      </c>
      <c r="C46" s="43" t="s">
        <v>25</v>
      </c>
      <c r="D46" s="141">
        <v>6</v>
      </c>
      <c r="E46" s="150">
        <v>13.86</v>
      </c>
      <c r="F46" s="110">
        <f t="shared" si="2"/>
        <v>436.45139999999998</v>
      </c>
      <c r="G46" s="157">
        <v>99.2</v>
      </c>
      <c r="H46" s="179">
        <v>31.49</v>
      </c>
      <c r="I46" s="110">
        <f t="shared" si="3"/>
        <v>374.21999999999997</v>
      </c>
      <c r="J46" s="157">
        <v>99.2</v>
      </c>
      <c r="K46" s="179">
        <v>27</v>
      </c>
      <c r="L46" s="110">
        <f t="shared" si="5"/>
        <v>415.79999999999995</v>
      </c>
      <c r="M46" s="157">
        <v>99.2</v>
      </c>
      <c r="N46" s="163">
        <v>30</v>
      </c>
      <c r="O46" s="110" t="e">
        <f t="shared" si="6"/>
        <v>#VALUE!</v>
      </c>
      <c r="P46" s="157">
        <v>99.2</v>
      </c>
      <c r="Q46" s="168" t="e">
        <v>#VALUE!</v>
      </c>
      <c r="R46" s="39">
        <v>352.04</v>
      </c>
      <c r="S46" s="40">
        <f t="shared" si="0"/>
        <v>58.673333333333339</v>
      </c>
      <c r="T46" s="60">
        <f t="shared" si="1"/>
        <v>25.399711399711403</v>
      </c>
    </row>
    <row r="47" spans="2:20" s="24" customFormat="1" ht="15" hidden="1" customHeight="1" thickBot="1">
      <c r="B47" s="25" t="s">
        <v>12</v>
      </c>
      <c r="C47" s="42" t="s">
        <v>25</v>
      </c>
      <c r="D47" s="142">
        <v>6</v>
      </c>
      <c r="E47" s="151">
        <v>5.94</v>
      </c>
      <c r="F47" s="110">
        <f t="shared" si="2"/>
        <v>187.0506</v>
      </c>
      <c r="G47" s="157">
        <v>99.2</v>
      </c>
      <c r="H47" s="179">
        <v>31.49</v>
      </c>
      <c r="I47" s="110">
        <f t="shared" si="3"/>
        <v>160.38000000000002</v>
      </c>
      <c r="J47" s="157">
        <v>99.2</v>
      </c>
      <c r="K47" s="179">
        <v>27</v>
      </c>
      <c r="L47" s="110">
        <f t="shared" si="5"/>
        <v>178.20000000000002</v>
      </c>
      <c r="M47" s="157">
        <v>99.2</v>
      </c>
      <c r="N47" s="163">
        <v>30</v>
      </c>
      <c r="O47" s="110" t="e">
        <f t="shared" si="6"/>
        <v>#VALUE!</v>
      </c>
      <c r="P47" s="157">
        <v>99.2</v>
      </c>
      <c r="Q47" s="168" t="e">
        <v>#VALUE!</v>
      </c>
      <c r="R47" s="34">
        <v>160.97</v>
      </c>
      <c r="S47" s="35">
        <f t="shared" si="0"/>
        <v>26.828333333333333</v>
      </c>
      <c r="T47" s="36">
        <f t="shared" si="1"/>
        <v>27.099326599326599</v>
      </c>
    </row>
    <row r="48" spans="2:20" s="24" customFormat="1" ht="15" hidden="1" customHeight="1" thickBot="1">
      <c r="B48" s="27" t="s">
        <v>13</v>
      </c>
      <c r="C48" s="44" t="s">
        <v>25</v>
      </c>
      <c r="D48" s="140">
        <v>6</v>
      </c>
      <c r="E48" s="149">
        <v>9.24</v>
      </c>
      <c r="F48" s="110">
        <f t="shared" si="2"/>
        <v>290.9676</v>
      </c>
      <c r="G48" s="157">
        <v>99.2</v>
      </c>
      <c r="H48" s="179">
        <v>31.49</v>
      </c>
      <c r="I48" s="110">
        <f t="shared" si="3"/>
        <v>249.48000000000002</v>
      </c>
      <c r="J48" s="157">
        <v>99.2</v>
      </c>
      <c r="K48" s="179">
        <v>27</v>
      </c>
      <c r="L48" s="110">
        <f t="shared" si="5"/>
        <v>277.2</v>
      </c>
      <c r="M48" s="157">
        <v>99.2</v>
      </c>
      <c r="N48" s="163">
        <v>30</v>
      </c>
      <c r="O48" s="110" t="e">
        <f t="shared" si="6"/>
        <v>#VALUE!</v>
      </c>
      <c r="P48" s="157">
        <v>99.2</v>
      </c>
      <c r="Q48" s="168" t="e">
        <v>#VALUE!</v>
      </c>
      <c r="R48" s="34">
        <v>249.48</v>
      </c>
      <c r="S48" s="35">
        <f t="shared" si="0"/>
        <v>41.58</v>
      </c>
      <c r="T48" s="36">
        <f t="shared" si="1"/>
        <v>27</v>
      </c>
    </row>
    <row r="49" spans="1:23" s="24" customFormat="1" ht="15" hidden="1" customHeight="1">
      <c r="A49" s="50" t="s">
        <v>33</v>
      </c>
      <c r="B49" s="128"/>
      <c r="C49" s="114"/>
      <c r="D49" s="129"/>
      <c r="E49" s="122"/>
      <c r="F49" s="110">
        <f t="shared" si="2"/>
        <v>0</v>
      </c>
      <c r="G49" s="157" t="e">
        <v>#DIV/0!</v>
      </c>
      <c r="H49" s="179">
        <v>0</v>
      </c>
      <c r="I49" s="110">
        <f t="shared" si="3"/>
        <v>0</v>
      </c>
      <c r="J49" s="157" t="e">
        <v>#DIV/0!</v>
      </c>
      <c r="K49" s="179">
        <v>27</v>
      </c>
      <c r="L49" s="110">
        <f t="shared" si="5"/>
        <v>0</v>
      </c>
      <c r="M49" s="157" t="e">
        <v>#DIV/0!</v>
      </c>
      <c r="N49" s="163">
        <v>0</v>
      </c>
      <c r="O49" s="110">
        <f t="shared" si="6"/>
        <v>0</v>
      </c>
      <c r="P49" s="157" t="e">
        <v>#DIV/0!</v>
      </c>
      <c r="Q49" s="169"/>
      <c r="T49" s="47"/>
      <c r="U49" s="47"/>
      <c r="V49" s="47"/>
      <c r="W49" s="47"/>
    </row>
    <row r="50" spans="1:23" s="24" customFormat="1" ht="12.75" hidden="1" thickBot="1">
      <c r="A50" s="51" t="s">
        <v>37</v>
      </c>
      <c r="B50" s="128"/>
      <c r="C50" s="114"/>
      <c r="D50" s="129"/>
      <c r="E50" s="122"/>
      <c r="F50" s="110">
        <f t="shared" si="2"/>
        <v>0</v>
      </c>
      <c r="G50" s="157" t="e">
        <v>#DIV/0!</v>
      </c>
      <c r="H50" s="179">
        <v>0</v>
      </c>
      <c r="I50" s="110">
        <f t="shared" si="3"/>
        <v>0</v>
      </c>
      <c r="J50" s="157" t="e">
        <v>#DIV/0!</v>
      </c>
      <c r="K50" s="179">
        <v>27</v>
      </c>
      <c r="L50" s="110">
        <f t="shared" si="5"/>
        <v>0</v>
      </c>
      <c r="M50" s="157" t="e">
        <v>#DIV/0!</v>
      </c>
      <c r="N50" s="163">
        <v>0</v>
      </c>
      <c r="O50" s="110">
        <f t="shared" si="6"/>
        <v>0</v>
      </c>
      <c r="P50" s="157" t="e">
        <v>#DIV/0!</v>
      </c>
      <c r="Q50" s="169"/>
      <c r="T50" s="47"/>
      <c r="U50" s="47"/>
      <c r="V50" s="47"/>
      <c r="W50" s="47"/>
    </row>
    <row r="51" spans="1:23" s="24" customFormat="1" ht="7.5" hidden="1" customHeight="1">
      <c r="B51" s="130"/>
      <c r="C51" s="114"/>
      <c r="D51" s="129"/>
      <c r="E51" s="122"/>
      <c r="F51" s="110">
        <f t="shared" si="2"/>
        <v>0</v>
      </c>
      <c r="G51" s="157" t="e">
        <v>#DIV/0!</v>
      </c>
      <c r="H51" s="179">
        <v>0</v>
      </c>
      <c r="I51" s="110">
        <f t="shared" si="3"/>
        <v>0</v>
      </c>
      <c r="J51" s="157" t="e">
        <v>#DIV/0!</v>
      </c>
      <c r="K51" s="179">
        <v>27</v>
      </c>
      <c r="L51" s="110">
        <f t="shared" si="5"/>
        <v>0</v>
      </c>
      <c r="M51" s="157" t="e">
        <v>#DIV/0!</v>
      </c>
      <c r="N51" s="163">
        <v>0</v>
      </c>
      <c r="O51" s="110">
        <f t="shared" si="6"/>
        <v>0</v>
      </c>
      <c r="P51" s="157" t="e">
        <v>#DIV/0!</v>
      </c>
      <c r="Q51" s="169"/>
      <c r="T51" s="47"/>
      <c r="U51" s="47"/>
      <c r="V51" s="47"/>
      <c r="W51" s="47"/>
    </row>
    <row r="52" spans="1:23" s="24" customFormat="1" ht="15" hidden="1" customHeight="1">
      <c r="A52" s="50" t="s">
        <v>38</v>
      </c>
      <c r="B52" s="128"/>
      <c r="C52" s="114"/>
      <c r="D52" s="129"/>
      <c r="E52" s="122"/>
      <c r="F52" s="110">
        <f t="shared" si="2"/>
        <v>0</v>
      </c>
      <c r="G52" s="157" t="e">
        <v>#DIV/0!</v>
      </c>
      <c r="H52" s="179">
        <v>0</v>
      </c>
      <c r="I52" s="110">
        <f t="shared" si="3"/>
        <v>0</v>
      </c>
      <c r="J52" s="157" t="e">
        <v>#DIV/0!</v>
      </c>
      <c r="K52" s="179">
        <v>27</v>
      </c>
      <c r="L52" s="110">
        <f t="shared" si="5"/>
        <v>0</v>
      </c>
      <c r="M52" s="157" t="e">
        <v>#DIV/0!</v>
      </c>
      <c r="N52" s="163">
        <v>0</v>
      </c>
      <c r="O52" s="110">
        <f t="shared" si="6"/>
        <v>0</v>
      </c>
      <c r="P52" s="157" t="e">
        <v>#DIV/0!</v>
      </c>
      <c r="Q52" s="169"/>
      <c r="T52" s="47"/>
      <c r="U52" s="47"/>
      <c r="V52" s="47"/>
      <c r="W52" s="47"/>
    </row>
    <row r="53" spans="1:23" s="24" customFormat="1" ht="12.75" hidden="1" thickBot="1">
      <c r="A53" s="51" t="s">
        <v>39</v>
      </c>
      <c r="B53" s="128"/>
      <c r="C53" s="114"/>
      <c r="D53" s="129"/>
      <c r="E53" s="122"/>
      <c r="F53" s="110">
        <f t="shared" si="2"/>
        <v>0</v>
      </c>
      <c r="G53" s="157" t="e">
        <v>#DIV/0!</v>
      </c>
      <c r="H53" s="179">
        <v>0</v>
      </c>
      <c r="I53" s="110">
        <f t="shared" si="3"/>
        <v>0</v>
      </c>
      <c r="J53" s="157" t="e">
        <v>#DIV/0!</v>
      </c>
      <c r="K53" s="179">
        <v>27</v>
      </c>
      <c r="L53" s="110">
        <f t="shared" si="5"/>
        <v>0</v>
      </c>
      <c r="M53" s="157" t="e">
        <v>#DIV/0!</v>
      </c>
      <c r="N53" s="163">
        <v>0</v>
      </c>
      <c r="O53" s="110">
        <f t="shared" si="6"/>
        <v>0</v>
      </c>
      <c r="P53" s="157" t="e">
        <v>#DIV/0!</v>
      </c>
      <c r="Q53" s="169"/>
      <c r="T53" s="47"/>
      <c r="U53" s="47"/>
      <c r="V53" s="47"/>
      <c r="W53" s="47"/>
    </row>
    <row r="54" spans="1:23" s="24" customFormat="1" ht="9" hidden="1" customHeight="1">
      <c r="B54" s="131"/>
      <c r="C54" s="114"/>
      <c r="D54" s="129"/>
      <c r="E54" s="122"/>
      <c r="F54" s="110">
        <f t="shared" si="2"/>
        <v>0</v>
      </c>
      <c r="G54" s="157" t="e">
        <v>#DIV/0!</v>
      </c>
      <c r="H54" s="179">
        <v>0</v>
      </c>
      <c r="I54" s="110">
        <f t="shared" si="3"/>
        <v>0</v>
      </c>
      <c r="J54" s="157" t="e">
        <v>#DIV/0!</v>
      </c>
      <c r="K54" s="179">
        <v>27</v>
      </c>
      <c r="L54" s="110">
        <f t="shared" si="5"/>
        <v>0</v>
      </c>
      <c r="M54" s="157" t="e">
        <v>#DIV/0!</v>
      </c>
      <c r="N54" s="163">
        <v>0</v>
      </c>
      <c r="O54" s="110">
        <f t="shared" si="6"/>
        <v>0</v>
      </c>
      <c r="P54" s="157" t="e">
        <v>#DIV/0!</v>
      </c>
      <c r="Q54" s="169"/>
      <c r="T54" s="47"/>
      <c r="U54" s="47"/>
      <c r="V54" s="47"/>
      <c r="W54" s="47"/>
    </row>
    <row r="55" spans="1:23" s="24" customFormat="1" ht="12.75" hidden="1" thickBot="1">
      <c r="A55" s="67" t="s">
        <v>35</v>
      </c>
      <c r="B55" s="132"/>
      <c r="C55" s="115"/>
      <c r="D55" s="115"/>
      <c r="E55" s="123"/>
      <c r="F55" s="110">
        <f t="shared" si="2"/>
        <v>0</v>
      </c>
      <c r="G55" s="157" t="e">
        <v>#DIV/0!</v>
      </c>
      <c r="H55" s="179">
        <v>0</v>
      </c>
      <c r="I55" s="110">
        <f t="shared" si="3"/>
        <v>0</v>
      </c>
      <c r="J55" s="157" t="e">
        <v>#DIV/0!</v>
      </c>
      <c r="K55" s="179">
        <v>27</v>
      </c>
      <c r="L55" s="110">
        <f t="shared" si="5"/>
        <v>0</v>
      </c>
      <c r="M55" s="157" t="e">
        <v>#DIV/0!</v>
      </c>
      <c r="N55" s="163">
        <v>0</v>
      </c>
      <c r="O55" s="110">
        <f t="shared" si="6"/>
        <v>0</v>
      </c>
      <c r="P55" s="157" t="e">
        <v>#DIV/0!</v>
      </c>
      <c r="Q55" s="169"/>
      <c r="S55" s="64"/>
      <c r="T55" s="47"/>
      <c r="U55" s="47"/>
      <c r="V55" s="47"/>
      <c r="W55" s="47"/>
    </row>
    <row r="56" spans="1:23" s="24" customFormat="1" ht="12.75" hidden="1" thickBot="1">
      <c r="A56" s="52" t="s">
        <v>34</v>
      </c>
      <c r="B56" s="133"/>
      <c r="C56" s="116"/>
      <c r="D56" s="116"/>
      <c r="E56" s="124"/>
      <c r="F56" s="113">
        <f t="shared" si="2"/>
        <v>0</v>
      </c>
      <c r="G56" s="160" t="e">
        <v>#DIV/0!</v>
      </c>
      <c r="H56" s="187">
        <v>0</v>
      </c>
      <c r="I56" s="113">
        <f t="shared" si="3"/>
        <v>0</v>
      </c>
      <c r="J56" s="160" t="e">
        <v>#DIV/0!</v>
      </c>
      <c r="K56" s="187">
        <v>27</v>
      </c>
      <c r="L56" s="113">
        <f t="shared" si="5"/>
        <v>0</v>
      </c>
      <c r="M56" s="160" t="e">
        <v>#DIV/0!</v>
      </c>
      <c r="N56" s="166">
        <v>0</v>
      </c>
      <c r="O56" s="113">
        <f t="shared" si="6"/>
        <v>0</v>
      </c>
      <c r="P56" s="160" t="e">
        <v>#DIV/0!</v>
      </c>
      <c r="Q56" s="169"/>
      <c r="S56" s="49"/>
      <c r="T56" s="47"/>
      <c r="U56" s="47"/>
      <c r="V56" s="47"/>
      <c r="W56" s="47"/>
    </row>
    <row r="57" spans="1:23" s="24" customFormat="1" ht="15" customHeight="1" thickBot="1">
      <c r="B57" s="205" t="s">
        <v>30</v>
      </c>
      <c r="C57" s="11" t="s">
        <v>41</v>
      </c>
      <c r="D57" s="138">
        <v>4.2</v>
      </c>
      <c r="E57" s="119">
        <v>5.85</v>
      </c>
      <c r="F57" s="109">
        <f t="shared" si="2"/>
        <v>241.89749999999998</v>
      </c>
      <c r="G57" s="156">
        <f>F57/(1.4*3)</f>
        <v>57.594642857142865</v>
      </c>
      <c r="H57" s="175">
        <f>K57+0.8</f>
        <v>41.35</v>
      </c>
      <c r="I57" s="109">
        <f t="shared" si="3"/>
        <v>237.2175</v>
      </c>
      <c r="J57" s="156">
        <f>I57/(1.4*3)</f>
        <v>56.480357142857152</v>
      </c>
      <c r="K57" s="175">
        <f>N57+0.6</f>
        <v>40.550000000000004</v>
      </c>
      <c r="L57" s="109">
        <f t="shared" si="5"/>
        <v>233.70750000000001</v>
      </c>
      <c r="M57" s="156">
        <f>L57/(1.4*3)</f>
        <v>55.64464285714287</v>
      </c>
      <c r="N57" s="162">
        <f t="shared" ref="N57:N62" si="8">Q57+0.5</f>
        <v>39.950000000000003</v>
      </c>
      <c r="O57" s="109">
        <f t="shared" si="6"/>
        <v>230.7825</v>
      </c>
      <c r="P57" s="156">
        <f>O57/(1.4*3)</f>
        <v>54.948214285714293</v>
      </c>
      <c r="Q57" s="198">
        <v>39.450000000000003</v>
      </c>
      <c r="R57" s="126">
        <v>201.34</v>
      </c>
      <c r="S57" s="14">
        <f>R57/D57</f>
        <v>47.938095238095237</v>
      </c>
      <c r="T57" s="15">
        <f>R57/E57</f>
        <v>34.417094017094023</v>
      </c>
    </row>
    <row r="58" spans="1:23" s="24" customFormat="1" ht="15" customHeight="1" thickBot="1">
      <c r="B58" s="206"/>
      <c r="C58" s="16" t="s">
        <v>24</v>
      </c>
      <c r="D58" s="136">
        <v>6</v>
      </c>
      <c r="E58" s="120">
        <v>8.6999999999999993</v>
      </c>
      <c r="F58" s="110">
        <f t="shared" si="2"/>
        <v>359.745</v>
      </c>
      <c r="G58" s="157">
        <f>F58/(2*3)</f>
        <v>59.957500000000003</v>
      </c>
      <c r="H58" s="179">
        <f>K58+0.8</f>
        <v>41.35</v>
      </c>
      <c r="I58" s="110">
        <f t="shared" si="3"/>
        <v>352.78500000000003</v>
      </c>
      <c r="J58" s="157">
        <f>I58/(2*3)</f>
        <v>58.797500000000007</v>
      </c>
      <c r="K58" s="179">
        <f>N58+0.6</f>
        <v>40.550000000000004</v>
      </c>
      <c r="L58" s="110">
        <f t="shared" si="5"/>
        <v>347.565</v>
      </c>
      <c r="M58" s="157">
        <f>L58/(2*3)</f>
        <v>57.927500000000002</v>
      </c>
      <c r="N58" s="163">
        <f t="shared" si="8"/>
        <v>39.950000000000003</v>
      </c>
      <c r="O58" s="110">
        <f t="shared" si="6"/>
        <v>343.21499999999997</v>
      </c>
      <c r="P58" s="157">
        <f>O58/(2*3)</f>
        <v>57.202499999999993</v>
      </c>
      <c r="Q58" s="198">
        <v>39.450000000000003</v>
      </c>
      <c r="R58" s="125">
        <v>287.5</v>
      </c>
      <c r="S58" s="30">
        <f>R58/D58</f>
        <v>47.916666666666664</v>
      </c>
      <c r="T58" s="60">
        <f>R58/E58</f>
        <v>33.045977011494259</v>
      </c>
    </row>
    <row r="59" spans="1:23" s="24" customFormat="1" ht="15" customHeight="1" thickBot="1">
      <c r="B59" s="207"/>
      <c r="C59" s="20" t="s">
        <v>56</v>
      </c>
      <c r="D59" s="139">
        <v>4.2</v>
      </c>
      <c r="E59" s="121">
        <v>17.510000000000002</v>
      </c>
      <c r="F59" s="111">
        <f t="shared" si="2"/>
        <v>724.03850000000011</v>
      </c>
      <c r="G59" s="158">
        <f>F59/(2*6)</f>
        <v>60.336541666666676</v>
      </c>
      <c r="H59" s="177">
        <f>K59+0.8</f>
        <v>41.35</v>
      </c>
      <c r="I59" s="111">
        <f t="shared" si="3"/>
        <v>710.03050000000019</v>
      </c>
      <c r="J59" s="158">
        <f>I59/(2*6)</f>
        <v>59.169208333333351</v>
      </c>
      <c r="K59" s="177">
        <f>N59+0.6</f>
        <v>40.550000000000004</v>
      </c>
      <c r="L59" s="111">
        <f t="shared" si="5"/>
        <v>699.5245000000001</v>
      </c>
      <c r="M59" s="158">
        <f>L59/(2*6)</f>
        <v>58.293708333333342</v>
      </c>
      <c r="N59" s="164">
        <f t="shared" si="8"/>
        <v>39.950000000000003</v>
      </c>
      <c r="O59" s="111">
        <f t="shared" si="6"/>
        <v>690.76950000000011</v>
      </c>
      <c r="P59" s="158">
        <f>O59/(2*6)</f>
        <v>57.564125000000011</v>
      </c>
      <c r="Q59" s="198">
        <v>39.450000000000003</v>
      </c>
      <c r="R59" s="126">
        <v>311.85000000000002</v>
      </c>
      <c r="S59" s="14">
        <f>R59/D59</f>
        <v>74.25</v>
      </c>
      <c r="T59" s="15">
        <f>R59/E59</f>
        <v>17.809822958309539</v>
      </c>
    </row>
    <row r="60" spans="1:23" s="24" customFormat="1" ht="15" customHeight="1" thickBot="1">
      <c r="B60" s="205" t="s">
        <v>31</v>
      </c>
      <c r="C60" s="11" t="s">
        <v>41</v>
      </c>
      <c r="D60" s="138">
        <v>4.2</v>
      </c>
      <c r="E60" s="119">
        <v>8.89</v>
      </c>
      <c r="F60" s="109">
        <f t="shared" si="2"/>
        <v>367.60150000000004</v>
      </c>
      <c r="G60" s="156">
        <f>F60/(1.4*3)</f>
        <v>87.524166666666687</v>
      </c>
      <c r="H60" s="175">
        <f>K60+0.9</f>
        <v>41.35</v>
      </c>
      <c r="I60" s="109">
        <f t="shared" si="3"/>
        <v>359.60050000000007</v>
      </c>
      <c r="J60" s="156">
        <f>I60/(1.4*3)</f>
        <v>85.6191666666667</v>
      </c>
      <c r="K60" s="175">
        <f>N60+0.5</f>
        <v>40.450000000000003</v>
      </c>
      <c r="L60" s="109">
        <f t="shared" si="5"/>
        <v>355.15550000000007</v>
      </c>
      <c r="M60" s="156">
        <f>L60/(1.4*3)</f>
        <v>84.560833333333363</v>
      </c>
      <c r="N60" s="162">
        <f t="shared" si="8"/>
        <v>39.950000000000003</v>
      </c>
      <c r="O60" s="109">
        <f t="shared" si="6"/>
        <v>350.71050000000002</v>
      </c>
      <c r="P60" s="156">
        <f>O60/(1.4*3)</f>
        <v>83.502500000000026</v>
      </c>
      <c r="Q60" s="198">
        <v>39.450000000000003</v>
      </c>
      <c r="R60" s="126">
        <v>311.85000000000002</v>
      </c>
      <c r="S60" s="14">
        <f>R60/D60</f>
        <v>74.25</v>
      </c>
      <c r="T60" s="15">
        <f>R60/E60</f>
        <v>35.078740157480318</v>
      </c>
    </row>
    <row r="61" spans="1:23" s="24" customFormat="1" ht="15" customHeight="1" thickBot="1">
      <c r="B61" s="206"/>
      <c r="C61" s="16" t="s">
        <v>24</v>
      </c>
      <c r="D61" s="136">
        <v>6</v>
      </c>
      <c r="E61" s="120">
        <v>12.63</v>
      </c>
      <c r="F61" s="110">
        <f t="shared" si="2"/>
        <v>522.2505000000001</v>
      </c>
      <c r="G61" s="157">
        <f>F61/(2*3)</f>
        <v>87.041750000000022</v>
      </c>
      <c r="H61" s="179">
        <f>K61+0.9</f>
        <v>41.35</v>
      </c>
      <c r="I61" s="110">
        <f t="shared" si="3"/>
        <v>510.88350000000008</v>
      </c>
      <c r="J61" s="157">
        <f>I61/(2*3)</f>
        <v>85.147250000000014</v>
      </c>
      <c r="K61" s="179">
        <f>N61+0.5</f>
        <v>40.450000000000003</v>
      </c>
      <c r="L61" s="110">
        <f t="shared" si="5"/>
        <v>504.56850000000009</v>
      </c>
      <c r="M61" s="157">
        <f>L61/(2*3)</f>
        <v>84.094750000000019</v>
      </c>
      <c r="N61" s="163">
        <f t="shared" si="8"/>
        <v>39.950000000000003</v>
      </c>
      <c r="O61" s="110">
        <f t="shared" si="6"/>
        <v>498.25350000000009</v>
      </c>
      <c r="P61" s="157">
        <f>O61/(2*3)</f>
        <v>83.04225000000001</v>
      </c>
      <c r="Q61" s="198">
        <v>39.450000000000003</v>
      </c>
      <c r="R61" s="127">
        <v>445.37</v>
      </c>
      <c r="S61" s="29">
        <f>R61/D61</f>
        <v>74.228333333333339</v>
      </c>
      <c r="T61" s="22">
        <f>R61/E61</f>
        <v>35.26286619160728</v>
      </c>
    </row>
    <row r="62" spans="1:23" s="24" customFormat="1" ht="15" customHeight="1" thickBot="1">
      <c r="B62" s="207"/>
      <c r="C62" s="20" t="s">
        <v>56</v>
      </c>
      <c r="D62" s="139"/>
      <c r="E62" s="121">
        <v>25.35</v>
      </c>
      <c r="F62" s="111">
        <f t="shared" si="2"/>
        <v>1048.2225000000001</v>
      </c>
      <c r="G62" s="158">
        <f>F62/(2*6)</f>
        <v>87.351875000000007</v>
      </c>
      <c r="H62" s="177">
        <f>K62+0.9</f>
        <v>41.35</v>
      </c>
      <c r="I62" s="111">
        <f t="shared" si="3"/>
        <v>1025.4075</v>
      </c>
      <c r="J62" s="158">
        <f>I62/(2*6)</f>
        <v>85.450625000000002</v>
      </c>
      <c r="K62" s="177">
        <f>N62+0.5</f>
        <v>40.450000000000003</v>
      </c>
      <c r="L62" s="111">
        <f t="shared" si="5"/>
        <v>1012.7325000000001</v>
      </c>
      <c r="M62" s="158">
        <f>L62/(2*6)</f>
        <v>84.394375000000011</v>
      </c>
      <c r="N62" s="164">
        <f t="shared" si="8"/>
        <v>39.950000000000003</v>
      </c>
      <c r="O62" s="111">
        <f t="shared" si="6"/>
        <v>1000.0575000000001</v>
      </c>
      <c r="P62" s="158">
        <f>O62/(2*6)</f>
        <v>83.338125000000005</v>
      </c>
      <c r="Q62" s="198">
        <v>39.450000000000003</v>
      </c>
      <c r="R62" s="126"/>
      <c r="S62" s="14"/>
      <c r="T62" s="15"/>
    </row>
    <row r="63" spans="1:23" s="24" customFormat="1" ht="15" customHeight="1" thickBot="1">
      <c r="B63" s="172" t="s">
        <v>12</v>
      </c>
      <c r="C63" s="11" t="s">
        <v>41</v>
      </c>
      <c r="D63" s="12">
        <v>4.2</v>
      </c>
      <c r="E63" s="117">
        <v>4.4800000000000004</v>
      </c>
      <c r="F63" s="174">
        <f t="shared" si="2"/>
        <v>185.69600000000003</v>
      </c>
      <c r="G63" s="156">
        <f>F63/(1.4*3)</f>
        <v>44.213333333333345</v>
      </c>
      <c r="H63" s="175">
        <f>K63+1</f>
        <v>41.45</v>
      </c>
      <c r="I63" s="109">
        <f t="shared" si="3"/>
        <v>181.21600000000004</v>
      </c>
      <c r="J63" s="156">
        <f>I63/(1.4*3)</f>
        <v>43.146666666666682</v>
      </c>
      <c r="K63" s="175">
        <f>N63+0.6</f>
        <v>40.450000000000003</v>
      </c>
      <c r="L63" s="109">
        <f t="shared" si="5"/>
        <v>178.52800000000002</v>
      </c>
      <c r="M63" s="156">
        <f>L63/(1.4*3)</f>
        <v>42.506666666666682</v>
      </c>
      <c r="N63" s="162">
        <f>Q63+0.4</f>
        <v>39.85</v>
      </c>
      <c r="O63" s="109">
        <f t="shared" si="6"/>
        <v>176.73600000000002</v>
      </c>
      <c r="P63" s="156">
        <f>O63/(1.4*3)</f>
        <v>42.080000000000013</v>
      </c>
      <c r="Q63" s="198">
        <v>39.450000000000003</v>
      </c>
      <c r="R63" s="126">
        <v>201.34</v>
      </c>
      <c r="S63" s="14">
        <f>R63/D63</f>
        <v>47.938095238095237</v>
      </c>
      <c r="T63" s="15">
        <f>R63/E63</f>
        <v>44.941964285714285</v>
      </c>
    </row>
    <row r="64" spans="1:23" s="24" customFormat="1" ht="15" customHeight="1" thickBot="1">
      <c r="B64" s="173"/>
      <c r="C64" s="20" t="s">
        <v>24</v>
      </c>
      <c r="D64" s="21">
        <v>6</v>
      </c>
      <c r="E64" s="118">
        <v>5.98</v>
      </c>
      <c r="F64" s="176">
        <f t="shared" si="2"/>
        <v>247.87100000000004</v>
      </c>
      <c r="G64" s="158">
        <f>F64/(2*3)</f>
        <v>41.31183333333334</v>
      </c>
      <c r="H64" s="177">
        <f>K64+1</f>
        <v>41.45</v>
      </c>
      <c r="I64" s="111">
        <f t="shared" si="3"/>
        <v>241.89100000000005</v>
      </c>
      <c r="J64" s="158">
        <f>I64/(2*3)</f>
        <v>40.315166666666677</v>
      </c>
      <c r="K64" s="177">
        <f>N64+0.6</f>
        <v>40.450000000000003</v>
      </c>
      <c r="L64" s="111">
        <f t="shared" si="5"/>
        <v>238.30300000000003</v>
      </c>
      <c r="M64" s="158">
        <f>L64/(2*3)</f>
        <v>39.717166666666671</v>
      </c>
      <c r="N64" s="164">
        <f>Q64+0.4</f>
        <v>39.85</v>
      </c>
      <c r="O64" s="111">
        <f t="shared" si="6"/>
        <v>235.91100000000003</v>
      </c>
      <c r="P64" s="158">
        <f>O64/(2*3)</f>
        <v>39.318500000000007</v>
      </c>
      <c r="Q64" s="198">
        <v>39.450000000000003</v>
      </c>
      <c r="R64" s="125">
        <v>287.5</v>
      </c>
      <c r="S64" s="30">
        <f>R64/D64</f>
        <v>47.916666666666664</v>
      </c>
      <c r="T64" s="60">
        <f>R64/E64</f>
        <v>48.076923076923073</v>
      </c>
    </row>
    <row r="65" spans="1:20" s="24" customFormat="1" ht="15" customHeight="1" thickBot="1">
      <c r="B65" s="53" t="s">
        <v>13</v>
      </c>
      <c r="C65" s="75" t="s">
        <v>41</v>
      </c>
      <c r="D65" s="138">
        <v>4.2</v>
      </c>
      <c r="E65" s="119">
        <v>6.95</v>
      </c>
      <c r="F65" s="109">
        <f t="shared" si="2"/>
        <v>287.38249999999999</v>
      </c>
      <c r="G65" s="156">
        <f>F65/(1.4*3)</f>
        <v>68.424404761904768</v>
      </c>
      <c r="H65" s="175">
        <f>K65+0.9</f>
        <v>41.35</v>
      </c>
      <c r="I65" s="109">
        <f t="shared" si="3"/>
        <v>281.12750000000005</v>
      </c>
      <c r="J65" s="156">
        <f>I65/(1.4*3)</f>
        <v>66.935119047619068</v>
      </c>
      <c r="K65" s="175">
        <f>N65+0.6</f>
        <v>40.450000000000003</v>
      </c>
      <c r="L65" s="109">
        <f t="shared" si="5"/>
        <v>276.95750000000004</v>
      </c>
      <c r="M65" s="156">
        <f>L65/(1.4*3)</f>
        <v>65.942261904761921</v>
      </c>
      <c r="N65" s="162">
        <f>Q65+0.4</f>
        <v>39.85</v>
      </c>
      <c r="O65" s="109">
        <f t="shared" si="6"/>
        <v>274.17750000000001</v>
      </c>
      <c r="P65" s="156">
        <f>O65/(1.4*3)</f>
        <v>65.280357142857156</v>
      </c>
      <c r="Q65" s="198">
        <v>39.450000000000003</v>
      </c>
      <c r="R65" s="126">
        <v>311.85000000000002</v>
      </c>
      <c r="S65" s="14">
        <f>R65/D65</f>
        <v>74.25</v>
      </c>
      <c r="T65" s="15">
        <f>R65/E65</f>
        <v>44.870503597122301</v>
      </c>
    </row>
    <row r="66" spans="1:20" s="24" customFormat="1" ht="15" customHeight="1" thickBot="1">
      <c r="B66" s="27"/>
      <c r="C66" s="28" t="s">
        <v>24</v>
      </c>
      <c r="D66" s="139">
        <v>6</v>
      </c>
      <c r="E66" s="121">
        <v>9.36</v>
      </c>
      <c r="F66" s="111">
        <f t="shared" si="2"/>
        <v>387.036</v>
      </c>
      <c r="G66" s="158">
        <f>F66/(2*3)</f>
        <v>64.506</v>
      </c>
      <c r="H66" s="177">
        <f>K66+0.9</f>
        <v>41.35</v>
      </c>
      <c r="I66" s="111">
        <f t="shared" si="3"/>
        <v>378.61200000000002</v>
      </c>
      <c r="J66" s="158">
        <f>I66/(2*3)</f>
        <v>63.102000000000004</v>
      </c>
      <c r="K66" s="177">
        <f>N66+0.6</f>
        <v>40.450000000000003</v>
      </c>
      <c r="L66" s="111">
        <f t="shared" si="5"/>
        <v>372.99599999999998</v>
      </c>
      <c r="M66" s="158">
        <f>L66/(2*3)</f>
        <v>62.165999999999997</v>
      </c>
      <c r="N66" s="164">
        <f>Q66+0.4</f>
        <v>39.85</v>
      </c>
      <c r="O66" s="111">
        <f t="shared" si="6"/>
        <v>369.25200000000001</v>
      </c>
      <c r="P66" s="158">
        <f>O66/(2*3)</f>
        <v>61.542000000000002</v>
      </c>
      <c r="Q66" s="198">
        <v>39.450000000000003</v>
      </c>
      <c r="R66" s="125">
        <v>445.37</v>
      </c>
      <c r="S66" s="30">
        <f>R66/D66</f>
        <v>74.228333333333339</v>
      </c>
      <c r="T66" s="60">
        <f>R66/E66</f>
        <v>47.582264957264961</v>
      </c>
    </row>
    <row r="67" spans="1:20" s="24" customFormat="1" ht="15" customHeight="1">
      <c r="B67" s="96"/>
      <c r="C67" s="97"/>
      <c r="D67" s="98"/>
      <c r="E67" s="99"/>
      <c r="F67" s="100"/>
      <c r="G67" s="101"/>
      <c r="H67" s="102"/>
      <c r="I67" s="100"/>
      <c r="J67" s="101"/>
      <c r="K67" s="102"/>
      <c r="L67" s="100"/>
      <c r="M67" s="101"/>
      <c r="N67" s="102"/>
      <c r="O67" s="100"/>
      <c r="P67" s="101"/>
      <c r="Q67" s="102"/>
      <c r="R67" s="100"/>
      <c r="S67" s="101"/>
      <c r="T67" s="102"/>
    </row>
    <row r="68" spans="1:20" s="24" customFormat="1" ht="12.75" hidden="1" customHeight="1">
      <c r="B68" s="225" t="s">
        <v>52</v>
      </c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100"/>
      <c r="S68" s="101"/>
      <c r="T68" s="102"/>
    </row>
    <row r="69" spans="1:20" s="24" customFormat="1" ht="12.75" hidden="1" customHeight="1">
      <c r="B69" s="203" t="s">
        <v>53</v>
      </c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100"/>
      <c r="S69" s="101"/>
      <c r="T69" s="102"/>
    </row>
    <row r="70" spans="1:20" s="24" customFormat="1" ht="12.75" hidden="1" customHeight="1">
      <c r="B70" s="203" t="s">
        <v>54</v>
      </c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100"/>
      <c r="S70" s="101"/>
      <c r="T70" s="102"/>
    </row>
    <row r="71" spans="1:20" s="24" customFormat="1" ht="12.75" hidden="1" customHeight="1">
      <c r="B71" s="203" t="s">
        <v>55</v>
      </c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100"/>
      <c r="S71" s="101"/>
      <c r="T71" s="102"/>
    </row>
    <row r="72" spans="1:20" s="24" customFormat="1" ht="12.75" customHeight="1">
      <c r="B72" s="227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100"/>
      <c r="S72" s="101"/>
      <c r="T72" s="102"/>
    </row>
    <row r="73" spans="1:20" s="24" customFormat="1" ht="14.45" customHeight="1">
      <c r="B73" s="222" t="s">
        <v>51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100"/>
      <c r="S73" s="101"/>
      <c r="T73" s="102"/>
    </row>
    <row r="74" spans="1:20" s="86" customFormat="1" ht="14.45" customHeight="1">
      <c r="B74" s="224"/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</row>
    <row r="75" spans="1:20" s="86" customFormat="1" ht="14.45" customHeight="1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1:20" s="87" customFormat="1" ht="12.75">
      <c r="A76" s="86" t="s">
        <v>50</v>
      </c>
      <c r="B76" s="86"/>
      <c r="C76" s="86"/>
      <c r="D76" s="86"/>
      <c r="E76" s="86"/>
      <c r="F76" s="86"/>
    </row>
    <row r="77" spans="1:20" customFormat="1" ht="12.75">
      <c r="A77" s="76" t="s">
        <v>47</v>
      </c>
      <c r="B77" s="86"/>
      <c r="C77" s="86"/>
      <c r="D77" s="86"/>
      <c r="E77" s="86"/>
      <c r="F77" s="86"/>
    </row>
    <row r="78" spans="1:20" customFormat="1" ht="12.75">
      <c r="A78" s="76" t="s">
        <v>48</v>
      </c>
      <c r="B78" s="86"/>
      <c r="C78" s="86"/>
      <c r="D78" s="86"/>
      <c r="E78" s="86"/>
      <c r="F78" s="86"/>
    </row>
    <row r="79" spans="1:20" s="87" customFormat="1" ht="12.75">
      <c r="A79" s="86" t="s">
        <v>49</v>
      </c>
      <c r="B79" s="86"/>
      <c r="C79" s="86"/>
      <c r="D79" s="86"/>
      <c r="E79" s="86"/>
      <c r="F79" s="86"/>
    </row>
    <row r="80" spans="1:20" customFormat="1" ht="12.75">
      <c r="A80" s="76"/>
      <c r="B80" s="86"/>
      <c r="C80" s="86"/>
      <c r="D80" s="86"/>
      <c r="E80" s="86"/>
      <c r="F80" s="86"/>
    </row>
    <row r="81" spans="2:20" s="24" customFormat="1" ht="12.75" customHeight="1">
      <c r="B81" s="219" t="s">
        <v>45</v>
      </c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66"/>
      <c r="S81" s="63"/>
      <c r="T81" s="45"/>
    </row>
    <row r="82" spans="2:20" s="24" customFormat="1" ht="12.75" customHeight="1"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66"/>
      <c r="S82" s="63"/>
      <c r="T82" s="45"/>
    </row>
    <row r="83" spans="2:20" s="46" customFormat="1" ht="15">
      <c r="B83" s="199" t="s">
        <v>60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48"/>
      <c r="S83" s="48"/>
      <c r="T83" s="48"/>
    </row>
    <row r="84" spans="2:20" s="46" customFormat="1" ht="15">
      <c r="B84" s="94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48"/>
      <c r="S84" s="48"/>
      <c r="T84" s="48"/>
    </row>
    <row r="86" spans="2:20" s="81" customFormat="1" ht="14.25" customHeight="1">
      <c r="B86" s="88"/>
      <c r="C86" s="88"/>
      <c r="D86" s="89"/>
      <c r="E86" s="88"/>
      <c r="F86" s="90"/>
      <c r="G86" s="91"/>
      <c r="H86" s="91"/>
      <c r="I86" s="91"/>
      <c r="J86" s="90"/>
      <c r="K86" s="91"/>
      <c r="L86" s="91"/>
      <c r="M86" s="90"/>
      <c r="N86" s="91"/>
      <c r="O86" s="91"/>
      <c r="P86" s="90"/>
      <c r="Q86" s="82"/>
      <c r="R86" s="82"/>
      <c r="S86" s="82"/>
      <c r="T86" s="83"/>
    </row>
    <row r="87" spans="2:20" s="81" customFormat="1" ht="12.75" customHeight="1">
      <c r="B87" s="88"/>
      <c r="C87" s="88"/>
      <c r="D87" s="89"/>
      <c r="E87" s="88"/>
      <c r="F87" s="90"/>
      <c r="G87" s="91"/>
      <c r="H87" s="91"/>
      <c r="I87" s="91"/>
      <c r="J87" s="90"/>
      <c r="K87" s="90"/>
      <c r="L87" s="88"/>
      <c r="M87" s="91"/>
      <c r="N87" s="88"/>
      <c r="O87" s="88"/>
      <c r="P87" s="90"/>
      <c r="Q87" s="82"/>
      <c r="R87" s="82"/>
      <c r="S87" s="82"/>
      <c r="T87" s="83"/>
    </row>
    <row r="184" spans="2:21" ht="5.25" customHeight="1"/>
    <row r="185" spans="2:21" s="188" customFormat="1">
      <c r="D185" s="189"/>
      <c r="F185" s="190"/>
      <c r="G185" s="191"/>
      <c r="H185" s="191"/>
      <c r="I185" s="191"/>
      <c r="J185" s="190"/>
      <c r="K185" s="191"/>
      <c r="L185" s="191"/>
      <c r="M185" s="190"/>
      <c r="N185" s="191"/>
      <c r="O185" s="191"/>
      <c r="P185" s="190"/>
      <c r="Q185" s="190"/>
      <c r="R185" s="190"/>
      <c r="S185" s="190"/>
      <c r="T185" s="191"/>
    </row>
    <row r="186" spans="2:21" s="114" customFormat="1" ht="13.5" customHeight="1">
      <c r="B186" s="195"/>
      <c r="C186" s="195"/>
      <c r="D186" s="195"/>
      <c r="E186" s="195"/>
      <c r="F186" s="195"/>
      <c r="G186" s="195"/>
      <c r="H186" s="195"/>
      <c r="I186" s="191"/>
      <c r="T186" s="192"/>
      <c r="U186" s="192"/>
    </row>
    <row r="187" spans="2:21" s="114" customFormat="1" ht="13.5" customHeight="1">
      <c r="B187" s="196"/>
      <c r="C187" s="196"/>
      <c r="D187" s="196"/>
      <c r="E187" s="197"/>
      <c r="F187" s="197"/>
      <c r="G187" s="214"/>
      <c r="H187" s="214"/>
      <c r="I187" s="191"/>
      <c r="T187" s="193"/>
      <c r="U187" s="192"/>
    </row>
    <row r="188" spans="2:21" s="114" customFormat="1" ht="13.5" customHeight="1">
      <c r="B188" s="196"/>
      <c r="C188" s="196"/>
      <c r="D188" s="196"/>
      <c r="E188" s="196"/>
      <c r="F188" s="196"/>
      <c r="G188" s="214"/>
      <c r="H188" s="214"/>
      <c r="I188" s="191"/>
      <c r="M188" s="194"/>
      <c r="T188" s="192"/>
      <c r="U188" s="192"/>
    </row>
    <row r="189" spans="2:21" s="114" customFormat="1" ht="12.75" customHeight="1">
      <c r="B189" s="196"/>
      <c r="C189" s="196"/>
      <c r="D189" s="196"/>
      <c r="E189" s="196"/>
      <c r="F189" s="196"/>
      <c r="G189" s="214"/>
      <c r="H189" s="214"/>
      <c r="I189" s="191"/>
      <c r="T189" s="192"/>
      <c r="U189" s="192"/>
    </row>
    <row r="190" spans="2:21" s="188" customFormat="1">
      <c r="D190" s="189"/>
      <c r="F190" s="190"/>
      <c r="G190" s="191"/>
      <c r="H190" s="191"/>
      <c r="I190" s="191"/>
      <c r="J190" s="190"/>
      <c r="K190" s="191"/>
      <c r="L190" s="191"/>
      <c r="M190" s="190"/>
      <c r="N190" s="191"/>
      <c r="O190" s="191"/>
      <c r="P190" s="190"/>
      <c r="Q190" s="190"/>
      <c r="R190" s="190"/>
      <c r="S190" s="190"/>
      <c r="T190" s="191"/>
    </row>
  </sheetData>
  <mergeCells count="37">
    <mergeCell ref="S15:T15"/>
    <mergeCell ref="F15:H15"/>
    <mergeCell ref="I15:K15"/>
    <mergeCell ref="L15:N15"/>
    <mergeCell ref="O15:Q15"/>
    <mergeCell ref="G188:H188"/>
    <mergeCell ref="G189:H189"/>
    <mergeCell ref="B8:Q8"/>
    <mergeCell ref="B9:Q9"/>
    <mergeCell ref="B12:P12"/>
    <mergeCell ref="G187:H187"/>
    <mergeCell ref="B81:Q81"/>
    <mergeCell ref="B83:Q83"/>
    <mergeCell ref="B14:O14"/>
    <mergeCell ref="B73:Q73"/>
    <mergeCell ref="B11:Q11"/>
    <mergeCell ref="B74:Q74"/>
    <mergeCell ref="B68:Q68"/>
    <mergeCell ref="B69:Q69"/>
    <mergeCell ref="B70:Q70"/>
    <mergeCell ref="B72:Q72"/>
    <mergeCell ref="B71:Q71"/>
    <mergeCell ref="B57:B59"/>
    <mergeCell ref="B60:B62"/>
    <mergeCell ref="B16:E16"/>
    <mergeCell ref="B37:B38"/>
    <mergeCell ref="B39:B40"/>
    <mergeCell ref="B21:B26"/>
    <mergeCell ref="B27:B32"/>
    <mergeCell ref="B33:B34"/>
    <mergeCell ref="B35:B36"/>
    <mergeCell ref="B7:Q7"/>
    <mergeCell ref="B2:O2"/>
    <mergeCell ref="B3:O3"/>
    <mergeCell ref="B4:O4"/>
    <mergeCell ref="B5:O5"/>
    <mergeCell ref="B6:O6"/>
  </mergeCells>
  <phoneticPr fontId="6" type="noConversion"/>
  <hyperlinks>
    <hyperlink ref="B9" r:id="rId1"/>
  </hyperlinks>
  <printOptions horizontalCentered="1" verticalCentered="1"/>
  <pageMargins left="0.59055118110236227" right="0.11811023622047245" top="0.19685039370078741" bottom="3.937007874015748E-2" header="0" footer="0"/>
  <pageSetup paperSize="9" scale="88" orientation="portrait" r:id="rId2"/>
  <headerFooter alignWithMargins="0"/>
  <rowBreaks count="1" manualBreakCount="1">
    <brk id="89" max="1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Сетка кладочная</vt:lpstr>
      <vt:lpstr>'Сетка кладочная'!Область_печати</vt:lpstr>
    </vt:vector>
  </TitlesOfParts>
  <Company>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</dc:creator>
  <cp:lastModifiedBy>Kosty</cp:lastModifiedBy>
  <cp:lastPrinted>2008-06-05T05:59:22Z</cp:lastPrinted>
  <dcterms:created xsi:type="dcterms:W3CDTF">2002-07-19T06:24:52Z</dcterms:created>
  <dcterms:modified xsi:type="dcterms:W3CDTF">2013-05-06T04:49:56Z</dcterms:modified>
</cp:coreProperties>
</file>